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pfsz01\user_mg\m01948971\★3_国保(試算関係)★\試算表(公開用案)\"/>
    </mc:Choice>
  </mc:AlternateContent>
  <bookViews>
    <workbookView showSheetTabs="0" xWindow="0" yWindow="0" windowWidth="19200" windowHeight="10770"/>
  </bookViews>
  <sheets>
    <sheet name="試算表" sheetId="5" r:id="rId1"/>
    <sheet name="試算表詳細" sheetId="2" r:id="rId2"/>
    <sheet name="源泉徴収票見本" sheetId="3" r:id="rId3"/>
    <sheet name="確定申告書見本" sheetId="4" r:id="rId4"/>
    <sheet name="年金所得の確認" sheetId="6" r:id="rId5"/>
    <sheet name="総所得金額等とは"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6" l="1"/>
  <c r="J38" i="6"/>
  <c r="J37" i="6"/>
  <c r="T37" i="6" s="1"/>
  <c r="E11" i="2" l="1"/>
  <c r="E8" i="2"/>
  <c r="E10" i="2"/>
  <c r="E9" i="2"/>
  <c r="E7" i="2"/>
  <c r="R23" i="2" l="1"/>
  <c r="R25" i="2"/>
  <c r="AA22" i="5"/>
  <c r="J40" i="6" l="1"/>
  <c r="T40" i="6" s="1"/>
  <c r="T39" i="6"/>
  <c r="T38" i="6"/>
  <c r="J36" i="6"/>
  <c r="T36" i="6" s="1"/>
  <c r="J35" i="6"/>
  <c r="J31" i="6"/>
  <c r="T31" i="6" s="1"/>
  <c r="J32" i="6"/>
  <c r="T32" i="6" s="1"/>
  <c r="J30" i="6"/>
  <c r="T30" i="6" s="1"/>
  <c r="J28" i="6"/>
  <c r="T28" i="6" s="1"/>
  <c r="J27" i="6"/>
  <c r="J29" i="6"/>
  <c r="T29" i="6" s="1"/>
  <c r="T33" i="6" l="1"/>
  <c r="T41" i="6"/>
  <c r="I7" i="2"/>
  <c r="AB21" i="2" l="1"/>
  <c r="AC21" i="2"/>
  <c r="M18" i="6"/>
  <c r="I11" i="2"/>
  <c r="I10" i="2"/>
  <c r="I9" i="2"/>
  <c r="I8" i="2"/>
  <c r="AB25" i="2" l="1"/>
  <c r="AC25" i="2"/>
  <c r="AB23" i="2"/>
  <c r="AC23" i="2"/>
  <c r="AB24" i="2"/>
  <c r="AC24" i="2"/>
  <c r="AB22" i="2"/>
  <c r="AC22" i="2"/>
  <c r="T11" i="2"/>
  <c r="T10" i="2"/>
  <c r="R24" i="2" s="1"/>
  <c r="T9" i="2"/>
  <c r="T8" i="2"/>
  <c r="R22" i="2" s="1"/>
  <c r="T7" i="2"/>
  <c r="R21" i="2" s="1"/>
  <c r="AC26" i="2" l="1"/>
  <c r="R26" i="2" s="1"/>
  <c r="R27" i="2" s="1"/>
  <c r="H26" i="2"/>
  <c r="M26" i="2"/>
  <c r="M25" i="2"/>
  <c r="H25" i="2"/>
  <c r="H22" i="2"/>
  <c r="M22" i="2"/>
  <c r="H24" i="2"/>
  <c r="M24" i="2"/>
  <c r="H21" i="2"/>
  <c r="M21" i="2"/>
  <c r="M23" i="2"/>
  <c r="H23" i="2"/>
  <c r="W26" i="2" l="1"/>
  <c r="M27" i="2"/>
  <c r="H27" i="2"/>
  <c r="W22" i="2"/>
  <c r="W25" i="2"/>
  <c r="W23" i="2"/>
  <c r="W24" i="2"/>
  <c r="W21" i="2"/>
  <c r="W27" i="2" l="1"/>
  <c r="U29" i="2" s="1"/>
  <c r="U31" i="2" l="1"/>
  <c r="AH17" i="5"/>
  <c r="AH18" i="5" l="1"/>
  <c r="AI22" i="5"/>
</calcChain>
</file>

<file path=xl/sharedStrings.xml><?xml version="1.0" encoding="utf-8"?>
<sst xmlns="http://schemas.openxmlformats.org/spreadsheetml/2006/main" count="168" uniqueCount="71">
  <si>
    <t>加入者1</t>
    <rPh sb="0" eb="3">
      <t>カニュウシャ</t>
    </rPh>
    <phoneticPr fontId="3"/>
  </si>
  <si>
    <t>加入者2</t>
    <rPh sb="0" eb="3">
      <t>カニュウシャ</t>
    </rPh>
    <phoneticPr fontId="3"/>
  </si>
  <si>
    <t>加入者3</t>
    <rPh sb="0" eb="3">
      <t>カニュウシャ</t>
    </rPh>
    <phoneticPr fontId="3"/>
  </si>
  <si>
    <t>加入者4</t>
    <rPh sb="0" eb="3">
      <t>カニュウシャ</t>
    </rPh>
    <phoneticPr fontId="3"/>
  </si>
  <si>
    <t>加入者5</t>
    <rPh sb="0" eb="3">
      <t>カニュウシャ</t>
    </rPh>
    <phoneticPr fontId="3"/>
  </si>
  <si>
    <t>年齢</t>
    <rPh sb="0" eb="2">
      <t>ネンレイ</t>
    </rPh>
    <phoneticPr fontId="3"/>
  </si>
  <si>
    <t>円</t>
    <rPh sb="0" eb="1">
      <t>エン</t>
    </rPh>
    <phoneticPr fontId="3"/>
  </si>
  <si>
    <t>算定基礎額</t>
    <rPh sb="0" eb="2">
      <t>サンテイ</t>
    </rPh>
    <rPh sb="2" eb="4">
      <t>キソ</t>
    </rPh>
    <rPh sb="4" eb="5">
      <t>ガク</t>
    </rPh>
    <phoneticPr fontId="3"/>
  </si>
  <si>
    <t>所得割額(料率)</t>
    <rPh sb="0" eb="2">
      <t>ショトク</t>
    </rPh>
    <rPh sb="2" eb="3">
      <t>ワリ</t>
    </rPh>
    <rPh sb="3" eb="4">
      <t>ガク</t>
    </rPh>
    <rPh sb="5" eb="7">
      <t>リョウリツ</t>
    </rPh>
    <phoneticPr fontId="3"/>
  </si>
  <si>
    <t>均等割額</t>
    <rPh sb="0" eb="3">
      <t>キントウワリ</t>
    </rPh>
    <rPh sb="3" eb="4">
      <t>ガク</t>
    </rPh>
    <phoneticPr fontId="3"/>
  </si>
  <si>
    <t>医療分</t>
    <rPh sb="0" eb="2">
      <t>イリョウ</t>
    </rPh>
    <rPh sb="2" eb="3">
      <t>ブン</t>
    </rPh>
    <phoneticPr fontId="3"/>
  </si>
  <si>
    <t>後期高齢者支援金分</t>
    <rPh sb="0" eb="2">
      <t>コウキ</t>
    </rPh>
    <rPh sb="2" eb="5">
      <t>コウレイシャ</t>
    </rPh>
    <rPh sb="5" eb="8">
      <t>シエンキン</t>
    </rPh>
    <rPh sb="8" eb="9">
      <t>ブン</t>
    </rPh>
    <phoneticPr fontId="3"/>
  </si>
  <si>
    <t>介護分</t>
    <rPh sb="0" eb="2">
      <t>カイゴ</t>
    </rPh>
    <rPh sb="2" eb="3">
      <t>ブン</t>
    </rPh>
    <phoneticPr fontId="3"/>
  </si>
  <si>
    <t>％</t>
    <phoneticPr fontId="3"/>
  </si>
  <si>
    <t>合計</t>
    <rPh sb="0" eb="2">
      <t>ゴウケイ</t>
    </rPh>
    <phoneticPr fontId="3"/>
  </si>
  <si>
    <t>所得割額</t>
    <rPh sb="0" eb="2">
      <t>ショトク</t>
    </rPh>
    <rPh sb="2" eb="3">
      <t>ワリ</t>
    </rPh>
    <rPh sb="3" eb="4">
      <t>ガク</t>
    </rPh>
    <phoneticPr fontId="3"/>
  </si>
  <si>
    <t>加入者１</t>
    <rPh sb="0" eb="3">
      <t>カニュウシャ</t>
    </rPh>
    <phoneticPr fontId="3"/>
  </si>
  <si>
    <t>加入者２</t>
    <rPh sb="0" eb="3">
      <t>カニュウシャ</t>
    </rPh>
    <phoneticPr fontId="3"/>
  </si>
  <si>
    <t>加入者３</t>
    <rPh sb="0" eb="3">
      <t>カニュウシャ</t>
    </rPh>
    <phoneticPr fontId="3"/>
  </si>
  <si>
    <t>加入者４</t>
    <rPh sb="0" eb="3">
      <t>カニュウシャ</t>
    </rPh>
    <phoneticPr fontId="3"/>
  </si>
  <si>
    <t>加入者５</t>
    <rPh sb="0" eb="3">
      <t>カニュウシャ</t>
    </rPh>
    <phoneticPr fontId="3"/>
  </si>
  <si>
    <t>小計</t>
    <rPh sb="0" eb="2">
      <t>ショウケイ</t>
    </rPh>
    <phoneticPr fontId="3"/>
  </si>
  <si>
    <t>均等割額</t>
    <rPh sb="0" eb="2">
      <t>キントウ</t>
    </rPh>
    <rPh sb="2" eb="3">
      <t>ワリ</t>
    </rPh>
    <rPh sb="3" eb="4">
      <t>ガク</t>
    </rPh>
    <phoneticPr fontId="3"/>
  </si>
  <si>
    <t>最高限度額</t>
    <rPh sb="0" eb="2">
      <t>サイコウ</t>
    </rPh>
    <rPh sb="2" eb="4">
      <t>ゲンド</t>
    </rPh>
    <rPh sb="4" eb="5">
      <t>ガク</t>
    </rPh>
    <phoneticPr fontId="3"/>
  </si>
  <si>
    <t>◆令和5年度　保険料率・均等割額・最高限度額</t>
    <rPh sb="1" eb="2">
      <t>レイ</t>
    </rPh>
    <rPh sb="2" eb="3">
      <t>ワ</t>
    </rPh>
    <rPh sb="4" eb="6">
      <t>ネンド</t>
    </rPh>
    <rPh sb="7" eb="10">
      <t>ホケンリョウ</t>
    </rPh>
    <rPh sb="10" eb="11">
      <t>リツ</t>
    </rPh>
    <rPh sb="12" eb="15">
      <t>キントウワリ</t>
    </rPh>
    <rPh sb="15" eb="16">
      <t>ガク</t>
    </rPh>
    <rPh sb="17" eb="19">
      <t>サイコウ</t>
    </rPh>
    <rPh sb="19" eb="21">
      <t>ゲンド</t>
    </rPh>
    <rPh sb="21" eb="22">
      <t>ガク</t>
    </rPh>
    <phoneticPr fontId="3"/>
  </si>
  <si>
    <t>令和5年度分　国民健康保険料年間見込み額(世帯合計)</t>
    <rPh sb="0" eb="1">
      <t>レイ</t>
    </rPh>
    <rPh sb="1" eb="2">
      <t>ワ</t>
    </rPh>
    <rPh sb="3" eb="5">
      <t>ネンド</t>
    </rPh>
    <rPh sb="5" eb="6">
      <t>ブン</t>
    </rPh>
    <rPh sb="7" eb="9">
      <t>コクミン</t>
    </rPh>
    <rPh sb="9" eb="11">
      <t>ケンコウ</t>
    </rPh>
    <rPh sb="11" eb="14">
      <t>ホケンリョウ</t>
    </rPh>
    <rPh sb="14" eb="16">
      <t>ネンカン</t>
    </rPh>
    <rPh sb="16" eb="18">
      <t>ミコ</t>
    </rPh>
    <rPh sb="19" eb="20">
      <t>ガク</t>
    </rPh>
    <rPh sb="21" eb="23">
      <t>セタイ</t>
    </rPh>
    <rPh sb="23" eb="25">
      <t>ゴウケイ</t>
    </rPh>
    <phoneticPr fontId="3"/>
  </si>
  <si>
    <t>※　1か月当たりの国民健康保険料</t>
    <rPh sb="4" eb="5">
      <t>ゲツ</t>
    </rPh>
    <rPh sb="5" eb="6">
      <t>ア</t>
    </rPh>
    <rPh sb="9" eb="11">
      <t>コクミン</t>
    </rPh>
    <rPh sb="11" eb="13">
      <t>ケンコウ</t>
    </rPh>
    <rPh sb="13" eb="16">
      <t>ホケンリョウ</t>
    </rPh>
    <phoneticPr fontId="3"/>
  </si>
  <si>
    <t>円</t>
    <rPh sb="0" eb="1">
      <t>エン</t>
    </rPh>
    <phoneticPr fontId="3"/>
  </si>
  <si>
    <t>◆加入者年齢・所得金額の入力</t>
    <rPh sb="1" eb="4">
      <t>カニュウシャ</t>
    </rPh>
    <rPh sb="4" eb="6">
      <t>ネンレイ</t>
    </rPh>
    <rPh sb="7" eb="9">
      <t>ショトク</t>
    </rPh>
    <rPh sb="9" eb="11">
      <t>キンガク</t>
    </rPh>
    <rPh sb="12" eb="14">
      <t>ニュウリョク</t>
    </rPh>
    <phoneticPr fontId="3"/>
  </si>
  <si>
    <t>総所得金額等</t>
    <rPh sb="0" eb="3">
      <t>ソウショトク</t>
    </rPh>
    <rPh sb="3" eb="5">
      <t>キンガク</t>
    </rPh>
    <rPh sb="5" eb="6">
      <t>トウ</t>
    </rPh>
    <phoneticPr fontId="3"/>
  </si>
  <si>
    <t>支払金額</t>
    <rPh sb="0" eb="2">
      <t>シハラ</t>
    </rPh>
    <rPh sb="2" eb="4">
      <t>キンガク</t>
    </rPh>
    <phoneticPr fontId="3"/>
  </si>
  <si>
    <t>◆65歳以上</t>
    <rPh sb="3" eb="4">
      <t>サイ</t>
    </rPh>
    <rPh sb="4" eb="6">
      <t>イジョウ</t>
    </rPh>
    <phoneticPr fontId="3"/>
  </si>
  <si>
    <t>◆65歳未満</t>
    <rPh sb="3" eb="4">
      <t>サイ</t>
    </rPh>
    <rPh sb="4" eb="6">
      <t>ミマン</t>
    </rPh>
    <phoneticPr fontId="3"/>
  </si>
  <si>
    <t>万円超</t>
    <rPh sb="0" eb="2">
      <t>マンエン</t>
    </rPh>
    <rPh sb="2" eb="3">
      <t>チョウ</t>
    </rPh>
    <phoneticPr fontId="3"/>
  </si>
  <si>
    <t>万円未満</t>
    <rPh sb="0" eb="2">
      <t>マンエン</t>
    </rPh>
    <rPh sb="2" eb="4">
      <t>ミマン</t>
    </rPh>
    <phoneticPr fontId="3"/>
  </si>
  <si>
    <t>万円以下</t>
    <rPh sb="0" eb="2">
      <t>マンエン</t>
    </rPh>
    <rPh sb="2" eb="4">
      <t>イカ</t>
    </rPh>
    <phoneticPr fontId="3"/>
  </si>
  <si>
    <t>万円以上</t>
    <rPh sb="0" eb="2">
      <t>マンエン</t>
    </rPh>
    <rPh sb="2" eb="4">
      <t>イジョウ</t>
    </rPh>
    <phoneticPr fontId="3"/>
  </si>
  <si>
    <t>ー</t>
    <phoneticPr fontId="3"/>
  </si>
  <si>
    <t>×</t>
    <phoneticPr fontId="3"/>
  </si>
  <si>
    <t>所得金額</t>
    <rPh sb="0" eb="2">
      <t>ショトク</t>
    </rPh>
    <rPh sb="2" eb="4">
      <t>キンガク</t>
    </rPh>
    <phoneticPr fontId="3"/>
  </si>
  <si>
    <t>＝</t>
    <phoneticPr fontId="3"/>
  </si>
  <si>
    <r>
      <t>②　「総所得金額等」の欄に、加入するかたの</t>
    </r>
    <r>
      <rPr>
        <b/>
        <u/>
        <sz val="11"/>
        <color rgb="FFFF0000"/>
        <rFont val="メイリオ"/>
        <family val="3"/>
        <charset val="128"/>
      </rPr>
      <t>所得金額</t>
    </r>
    <r>
      <rPr>
        <b/>
        <sz val="11"/>
        <color theme="1"/>
        <rFont val="メイリオ"/>
        <family val="3"/>
        <charset val="128"/>
      </rPr>
      <t>を入力してください。</t>
    </r>
    <rPh sb="3" eb="6">
      <t>ソウショトク</t>
    </rPh>
    <rPh sb="6" eb="8">
      <t>キンガク</t>
    </rPh>
    <rPh sb="8" eb="9">
      <t>トウ</t>
    </rPh>
    <rPh sb="11" eb="12">
      <t>ラン</t>
    </rPh>
    <rPh sb="14" eb="16">
      <t>カニュウ</t>
    </rPh>
    <rPh sb="21" eb="23">
      <t>ショトク</t>
    </rPh>
    <rPh sb="23" eb="25">
      <t>キンガク</t>
    </rPh>
    <rPh sb="26" eb="28">
      <t>ニュウリョク</t>
    </rPh>
    <phoneticPr fontId="3"/>
  </si>
  <si>
    <t>円</t>
    <rPh sb="0" eb="1">
      <t>エン</t>
    </rPh>
    <phoneticPr fontId="3"/>
  </si>
  <si>
    <t>12か月：</t>
    <rPh sb="3" eb="4">
      <t>ゲツ</t>
    </rPh>
    <phoneticPr fontId="3"/>
  </si>
  <si>
    <t>1か月：</t>
    <rPh sb="2" eb="3">
      <t>ゲツ</t>
    </rPh>
    <phoneticPr fontId="3"/>
  </si>
  <si>
    <t>国民健康保険に加入する月を選択</t>
    <rPh sb="0" eb="2">
      <t>コクミン</t>
    </rPh>
    <rPh sb="2" eb="4">
      <t>ケンコウ</t>
    </rPh>
    <rPh sb="4" eb="6">
      <t>ホケン</t>
    </rPh>
    <rPh sb="7" eb="9">
      <t>カニュウ</t>
    </rPh>
    <rPh sb="11" eb="12">
      <t>ツキ</t>
    </rPh>
    <rPh sb="13" eb="15">
      <t>センタク</t>
    </rPh>
    <phoneticPr fontId="3"/>
  </si>
  <si>
    <t>月</t>
    <rPh sb="0" eb="1">
      <t>ガツ</t>
    </rPh>
    <phoneticPr fontId="3"/>
  </si>
  <si>
    <t>月から年度末までの保険料：</t>
    <rPh sb="0" eb="1">
      <t>ガツ</t>
    </rPh>
    <rPh sb="3" eb="6">
      <t>ネンドマツ</t>
    </rPh>
    <rPh sb="9" eb="12">
      <t>ホケンリョウ</t>
    </rPh>
    <phoneticPr fontId="3"/>
  </si>
  <si>
    <t>◆保険料内訳</t>
    <rPh sb="1" eb="4">
      <t>ホケンリョウ</t>
    </rPh>
    <rPh sb="4" eb="6">
      <t>ウチワケ</t>
    </rPh>
    <phoneticPr fontId="3"/>
  </si>
  <si>
    <r>
      <t>※　</t>
    </r>
    <r>
      <rPr>
        <b/>
        <u/>
        <sz val="11"/>
        <color theme="1"/>
        <rFont val="メイリオ"/>
        <family val="3"/>
        <charset val="128"/>
      </rPr>
      <t>収入金額ではなく、</t>
    </r>
    <r>
      <rPr>
        <b/>
        <u/>
        <sz val="11"/>
        <color rgb="FFFF0000"/>
        <rFont val="メイリオ"/>
        <family val="3"/>
        <charset val="128"/>
      </rPr>
      <t>所得金額</t>
    </r>
    <r>
      <rPr>
        <b/>
        <u/>
        <sz val="11"/>
        <color theme="1"/>
        <rFont val="メイリオ"/>
        <family val="3"/>
        <charset val="128"/>
      </rPr>
      <t>を入力する必要があります。</t>
    </r>
    <r>
      <rPr>
        <b/>
        <sz val="11"/>
        <color theme="1"/>
        <rFont val="メイリオ"/>
        <family val="3"/>
        <charset val="128"/>
      </rPr>
      <t xml:space="preserve">
　　所得金額がわからないかたは、以下の「所得の確認方法」を参照するか、
　　国保年金課資格賦課係までお問い合わせください。</t>
    </r>
    <rPh sb="2" eb="4">
      <t>シュウニュウ</t>
    </rPh>
    <rPh sb="4" eb="6">
      <t>キンガク</t>
    </rPh>
    <rPh sb="11" eb="13">
      <t>ショトク</t>
    </rPh>
    <rPh sb="13" eb="15">
      <t>キンガク</t>
    </rPh>
    <rPh sb="16" eb="18">
      <t>ニュウリョク</t>
    </rPh>
    <rPh sb="20" eb="22">
      <t>ヒツヨウ</t>
    </rPh>
    <rPh sb="31" eb="33">
      <t>ショトク</t>
    </rPh>
    <rPh sb="33" eb="35">
      <t>キンガク</t>
    </rPh>
    <rPh sb="45" eb="47">
      <t>イカ</t>
    </rPh>
    <rPh sb="49" eb="51">
      <t>ショトク</t>
    </rPh>
    <rPh sb="52" eb="54">
      <t>カクニン</t>
    </rPh>
    <rPh sb="54" eb="56">
      <t>ホウホウ</t>
    </rPh>
    <rPh sb="58" eb="60">
      <t>サンショウ</t>
    </rPh>
    <rPh sb="67" eb="69">
      <t>コクホ</t>
    </rPh>
    <rPh sb="69" eb="71">
      <t>ネンキン</t>
    </rPh>
    <rPh sb="71" eb="72">
      <t>カ</t>
    </rPh>
    <rPh sb="72" eb="77">
      <t>シカクフカカカリ</t>
    </rPh>
    <rPh sb="80" eb="81">
      <t>ト</t>
    </rPh>
    <rPh sb="82" eb="83">
      <t>ア</t>
    </rPh>
    <phoneticPr fontId="3"/>
  </si>
  <si>
    <t>国民健康保険料試算詳細</t>
    <rPh sb="0" eb="2">
      <t>コクミン</t>
    </rPh>
    <rPh sb="2" eb="4">
      <t>ケンコウ</t>
    </rPh>
    <rPh sb="4" eb="6">
      <t>ホケン</t>
    </rPh>
    <rPh sb="6" eb="7">
      <t>リョウ</t>
    </rPh>
    <rPh sb="7" eb="9">
      <t>シサン</t>
    </rPh>
    <rPh sb="9" eb="11">
      <t>ショウサイ</t>
    </rPh>
    <phoneticPr fontId="3"/>
  </si>
  <si>
    <t>試算結果の詳細の確認はこちら　</t>
    <rPh sb="0" eb="2">
      <t>シサン</t>
    </rPh>
    <rPh sb="2" eb="4">
      <t>ケッカ</t>
    </rPh>
    <rPh sb="5" eb="7">
      <t>ショウサイ</t>
    </rPh>
    <rPh sb="8" eb="10">
      <t>カクニン</t>
    </rPh>
    <phoneticPr fontId="3"/>
  </si>
  <si>
    <t>総所得金額等とは？</t>
    <rPh sb="0" eb="3">
      <t>ソウショトク</t>
    </rPh>
    <rPh sb="3" eb="5">
      <t>キンガク</t>
    </rPh>
    <rPh sb="5" eb="6">
      <t>トウ</t>
    </rPh>
    <phoneticPr fontId="3"/>
  </si>
  <si>
    <t>①　下の表の「年齢」欄で、年齢を選択してください。</t>
    <rPh sb="2" eb="3">
      <t>シタ</t>
    </rPh>
    <rPh sb="4" eb="5">
      <t>ヒョウ</t>
    </rPh>
    <rPh sb="7" eb="9">
      <t>ネンレイ</t>
    </rPh>
    <rPh sb="10" eb="11">
      <t>ラン</t>
    </rPh>
    <rPh sb="13" eb="15">
      <t>ネンレイ</t>
    </rPh>
    <rPh sb="16" eb="18">
      <t>センタク</t>
    </rPh>
    <phoneticPr fontId="3"/>
  </si>
  <si>
    <t>【参考】国保に加入する月から年度末までの保険料</t>
  </si>
  <si>
    <t>加入者４</t>
    <rPh sb="0" eb="3">
      <t>カニュウシャ</t>
    </rPh>
    <phoneticPr fontId="3"/>
  </si>
  <si>
    <t>加入者５</t>
    <rPh sb="0" eb="3">
      <t>カニュウシャ</t>
    </rPh>
    <phoneticPr fontId="3"/>
  </si>
  <si>
    <t>この表を入力</t>
    <rPh sb="2" eb="3">
      <t>ヒョウ</t>
    </rPh>
    <rPh sb="4" eb="6">
      <t>ニュウリョク</t>
    </rPh>
    <phoneticPr fontId="3"/>
  </si>
  <si>
    <t>加入者１</t>
    <rPh sb="0" eb="3">
      <t>カニュウシャ</t>
    </rPh>
    <phoneticPr fontId="3"/>
  </si>
  <si>
    <t>加入者２</t>
    <rPh sb="0" eb="3">
      <t>カニュウシャ</t>
    </rPh>
    <phoneticPr fontId="3"/>
  </si>
  <si>
    <t>加入者３</t>
    <rPh sb="0" eb="3">
      <t>カニュウシャ</t>
    </rPh>
    <phoneticPr fontId="3"/>
  </si>
  <si>
    <t>円</t>
    <rPh sb="0" eb="1">
      <t>エン</t>
    </rPh>
    <phoneticPr fontId="3"/>
  </si>
  <si>
    <t>年齢</t>
    <rPh sb="0" eb="2">
      <t>ネンレイ</t>
    </rPh>
    <phoneticPr fontId="3"/>
  </si>
  <si>
    <t>　　総所得金額等</t>
    <rPh sb="2" eb="5">
      <t>ソウショトク</t>
    </rPh>
    <rPh sb="5" eb="7">
      <t>キンガク</t>
    </rPh>
    <rPh sb="7" eb="8">
      <t>トウ</t>
    </rPh>
    <phoneticPr fontId="3"/>
  </si>
  <si>
    <r>
      <t xml:space="preserve">次の①＋②の合計金額に山林所得金額と分離課税として申告された株式、長期(短期)譲渡所得金額を合計した金額です。繰越控除がある場合は、その適用後の金額をいいます。
①　事業、不動産、利子、配当、給与所得、総合課税の短期譲渡所得
　　及び雑所得(公的年金等を含む)の合計金額
②　総合課税の長期譲渡所得と一時所得の合計額(損益通算後)
　　の１／２の金額
・退職所得は含みません。
・非課税年金(遺族年金・障害年金)は含みません。
・雑所得の繰越控除がある場合は控除前の金額です。
・分離課税の所得がある場合は特別控除後の金額です。
・事業専従者控除がある場合は、控除後の金額です。
</t>
    </r>
    <r>
      <rPr>
        <u/>
        <sz val="14"/>
        <color theme="1"/>
        <rFont val="メイリオ"/>
        <family val="3"/>
        <charset val="128"/>
      </rPr>
      <t>この試算表は簡易的な試算を行うためのものです。</t>
    </r>
    <r>
      <rPr>
        <sz val="14"/>
        <color theme="1"/>
        <rFont val="メイリオ"/>
        <family val="3"/>
        <charset val="128"/>
      </rPr>
      <t>分離課税がある場合や正確な金額をお知りになりたい場合は国保年金課資格賦課係までお問い合わせください。
国保年金課資格賦課係　電話：03-5722-9810</t>
    </r>
    <rPh sb="0" eb="1">
      <t>ツギ</t>
    </rPh>
    <rPh sb="6" eb="8">
      <t>ゴウケイ</t>
    </rPh>
    <rPh sb="8" eb="10">
      <t>キンガク</t>
    </rPh>
    <rPh sb="11" eb="13">
      <t>サンリン</t>
    </rPh>
    <rPh sb="13" eb="15">
      <t>ショトク</t>
    </rPh>
    <rPh sb="15" eb="17">
      <t>キンガク</t>
    </rPh>
    <rPh sb="18" eb="20">
      <t>ブンリ</t>
    </rPh>
    <rPh sb="20" eb="22">
      <t>カゼイ</t>
    </rPh>
    <rPh sb="25" eb="27">
      <t>シンコク</t>
    </rPh>
    <rPh sb="30" eb="32">
      <t>カブシキ</t>
    </rPh>
    <rPh sb="33" eb="35">
      <t>チョウキ</t>
    </rPh>
    <rPh sb="36" eb="38">
      <t>タンキ</t>
    </rPh>
    <rPh sb="39" eb="41">
      <t>ジョウト</t>
    </rPh>
    <rPh sb="41" eb="43">
      <t>ショトク</t>
    </rPh>
    <rPh sb="43" eb="45">
      <t>キンガク</t>
    </rPh>
    <rPh sb="46" eb="48">
      <t>ゴウケイ</t>
    </rPh>
    <rPh sb="50" eb="52">
      <t>キンガク</t>
    </rPh>
    <rPh sb="55" eb="57">
      <t>クリコシ</t>
    </rPh>
    <rPh sb="57" eb="59">
      <t>コウジョ</t>
    </rPh>
    <rPh sb="62" eb="64">
      <t>バアイ</t>
    </rPh>
    <rPh sb="68" eb="70">
      <t>テキヨウ</t>
    </rPh>
    <rPh sb="70" eb="71">
      <t>ゴ</t>
    </rPh>
    <rPh sb="72" eb="74">
      <t>キンガク</t>
    </rPh>
    <rPh sb="84" eb="86">
      <t>ジギョウ</t>
    </rPh>
    <rPh sb="87" eb="90">
      <t>フドウサン</t>
    </rPh>
    <rPh sb="91" eb="93">
      <t>リシ</t>
    </rPh>
    <rPh sb="94" eb="96">
      <t>ハイトウ</t>
    </rPh>
    <rPh sb="97" eb="99">
      <t>キュウヨ</t>
    </rPh>
    <rPh sb="99" eb="101">
      <t>ショトク</t>
    </rPh>
    <rPh sb="102" eb="104">
      <t>ソウゴウ</t>
    </rPh>
    <rPh sb="104" eb="106">
      <t>カゼイ</t>
    </rPh>
    <rPh sb="107" eb="109">
      <t>タンキ</t>
    </rPh>
    <rPh sb="109" eb="111">
      <t>ジョウト</t>
    </rPh>
    <rPh sb="111" eb="113">
      <t>ショトク</t>
    </rPh>
    <rPh sb="140" eb="142">
      <t>ソウゴウ</t>
    </rPh>
    <rPh sb="142" eb="144">
      <t>カゼイ</t>
    </rPh>
    <rPh sb="145" eb="147">
      <t>チョウキ</t>
    </rPh>
    <rPh sb="147" eb="149">
      <t>ジョウト</t>
    </rPh>
    <rPh sb="149" eb="151">
      <t>ショトク</t>
    </rPh>
    <rPh sb="152" eb="154">
      <t>イチジ</t>
    </rPh>
    <rPh sb="154" eb="156">
      <t>ショトク</t>
    </rPh>
    <rPh sb="157" eb="159">
      <t>ゴウケイ</t>
    </rPh>
    <rPh sb="159" eb="160">
      <t>ガク</t>
    </rPh>
    <rPh sb="161" eb="163">
      <t>ソンエキ</t>
    </rPh>
    <rPh sb="163" eb="165">
      <t>ツウサン</t>
    </rPh>
    <rPh sb="165" eb="166">
      <t>ゴ</t>
    </rPh>
    <rPh sb="175" eb="177">
      <t>キンガク</t>
    </rPh>
    <rPh sb="180" eb="182">
      <t>タイショク</t>
    </rPh>
    <rPh sb="182" eb="184">
      <t>ショトク</t>
    </rPh>
    <rPh sb="185" eb="186">
      <t>フク</t>
    </rPh>
    <rPh sb="193" eb="196">
      <t>ヒカゼイ</t>
    </rPh>
    <rPh sb="196" eb="198">
      <t>ネンキン</t>
    </rPh>
    <rPh sb="199" eb="201">
      <t>イゾク</t>
    </rPh>
    <rPh sb="201" eb="203">
      <t>ネンキン</t>
    </rPh>
    <rPh sb="204" eb="206">
      <t>ショウガイ</t>
    </rPh>
    <rPh sb="206" eb="208">
      <t>ネンキン</t>
    </rPh>
    <rPh sb="210" eb="211">
      <t>フク</t>
    </rPh>
    <rPh sb="218" eb="221">
      <t>ザツショトク</t>
    </rPh>
    <rPh sb="222" eb="224">
      <t>クリコシ</t>
    </rPh>
    <rPh sb="224" eb="226">
      <t>コウジョ</t>
    </rPh>
    <rPh sb="229" eb="231">
      <t>バアイ</t>
    </rPh>
    <rPh sb="232" eb="234">
      <t>コウジョ</t>
    </rPh>
    <rPh sb="234" eb="235">
      <t>マエ</t>
    </rPh>
    <rPh sb="236" eb="238">
      <t>キンガク</t>
    </rPh>
    <rPh sb="243" eb="245">
      <t>ブンリ</t>
    </rPh>
    <rPh sb="245" eb="247">
      <t>カゼイ</t>
    </rPh>
    <rPh sb="248" eb="250">
      <t>ショトク</t>
    </rPh>
    <rPh sb="253" eb="255">
      <t>バアイ</t>
    </rPh>
    <rPh sb="256" eb="258">
      <t>トクベツ</t>
    </rPh>
    <rPh sb="258" eb="260">
      <t>コウジョ</t>
    </rPh>
    <rPh sb="260" eb="261">
      <t>ゴ</t>
    </rPh>
    <rPh sb="262" eb="264">
      <t>キンガク</t>
    </rPh>
    <rPh sb="269" eb="271">
      <t>ジギョウ</t>
    </rPh>
    <rPh sb="271" eb="274">
      <t>センジュウシャ</t>
    </rPh>
    <rPh sb="274" eb="276">
      <t>コウジョ</t>
    </rPh>
    <rPh sb="279" eb="281">
      <t>バアイ</t>
    </rPh>
    <rPh sb="283" eb="285">
      <t>コウジョ</t>
    </rPh>
    <rPh sb="285" eb="286">
      <t>ゴ</t>
    </rPh>
    <rPh sb="287" eb="289">
      <t>キンガク</t>
    </rPh>
    <rPh sb="296" eb="298">
      <t>シサン</t>
    </rPh>
    <rPh sb="298" eb="299">
      <t>ヒョウ</t>
    </rPh>
    <rPh sb="300" eb="302">
      <t>カンイ</t>
    </rPh>
    <rPh sb="302" eb="303">
      <t>テキ</t>
    </rPh>
    <rPh sb="304" eb="306">
      <t>シサン</t>
    </rPh>
    <rPh sb="307" eb="308">
      <t>オコナ</t>
    </rPh>
    <rPh sb="317" eb="319">
      <t>ブンリ</t>
    </rPh>
    <rPh sb="319" eb="321">
      <t>カゼイ</t>
    </rPh>
    <rPh sb="324" eb="326">
      <t>バアイ</t>
    </rPh>
    <rPh sb="327" eb="329">
      <t>セイカク</t>
    </rPh>
    <rPh sb="330" eb="332">
      <t>キンガク</t>
    </rPh>
    <rPh sb="334" eb="335">
      <t>シ</t>
    </rPh>
    <rPh sb="341" eb="343">
      <t>バアイ</t>
    </rPh>
    <rPh sb="344" eb="346">
      <t>コクホ</t>
    </rPh>
    <rPh sb="346" eb="348">
      <t>ネンキン</t>
    </rPh>
    <rPh sb="348" eb="349">
      <t>カ</t>
    </rPh>
    <rPh sb="349" eb="354">
      <t>シカクフカカカリ</t>
    </rPh>
    <rPh sb="357" eb="358">
      <t>ト</t>
    </rPh>
    <rPh sb="359" eb="360">
      <t>ア</t>
    </rPh>
    <rPh sb="368" eb="370">
      <t>コクホ</t>
    </rPh>
    <rPh sb="370" eb="372">
      <t>ネンキン</t>
    </rPh>
    <rPh sb="372" eb="373">
      <t>カ</t>
    </rPh>
    <rPh sb="373" eb="378">
      <t>シカクフカカカリ</t>
    </rPh>
    <rPh sb="379" eb="381">
      <t>デンワ</t>
    </rPh>
    <phoneticPr fontId="3"/>
  </si>
  <si>
    <t>2.80</t>
    <phoneticPr fontId="3"/>
  </si>
  <si>
    <t>2.20</t>
    <phoneticPr fontId="3"/>
  </si>
  <si>
    <t>令和6年度 国民健康保険料試算表</t>
    <rPh sb="0" eb="1">
      <t>レイ</t>
    </rPh>
    <rPh sb="1" eb="2">
      <t>ワ</t>
    </rPh>
    <rPh sb="3" eb="5">
      <t>ネンド</t>
    </rPh>
    <rPh sb="6" eb="8">
      <t>コクミン</t>
    </rPh>
    <rPh sb="8" eb="10">
      <t>ケンコウ</t>
    </rPh>
    <rPh sb="10" eb="12">
      <t>ホケン</t>
    </rPh>
    <rPh sb="12" eb="13">
      <t>リョウ</t>
    </rPh>
    <rPh sb="13" eb="15">
      <t>シサン</t>
    </rPh>
    <rPh sb="15" eb="16">
      <t>ヒョウ</t>
    </rPh>
    <phoneticPr fontId="3"/>
  </si>
  <si>
    <t>●令和6年度分　国民健康保険料年間見込み額(世帯合計)</t>
    <rPh sb="1" eb="2">
      <t>レイ</t>
    </rPh>
    <rPh sb="2" eb="3">
      <t>ワ</t>
    </rPh>
    <rPh sb="4" eb="6">
      <t>ネンド</t>
    </rPh>
    <rPh sb="6" eb="7">
      <t>ブン</t>
    </rPh>
    <rPh sb="8" eb="10">
      <t>コクミン</t>
    </rPh>
    <rPh sb="10" eb="12">
      <t>ケンコウ</t>
    </rPh>
    <rPh sb="12" eb="15">
      <t>ホケンリョウ</t>
    </rPh>
    <rPh sb="15" eb="17">
      <t>ネンカン</t>
    </rPh>
    <rPh sb="17" eb="19">
      <t>ミコ</t>
    </rPh>
    <rPh sb="20" eb="21">
      <t>ガク</t>
    </rPh>
    <rPh sb="22" eb="24">
      <t>セタイ</t>
    </rPh>
    <rPh sb="24" eb="26">
      <t>ゴウケイ</t>
    </rPh>
    <phoneticPr fontId="3"/>
  </si>
  <si>
    <r>
      <t>・計算結果はあくまでも試算です。</t>
    </r>
    <r>
      <rPr>
        <b/>
        <u/>
        <sz val="10"/>
        <color rgb="FFFF0000"/>
        <rFont val="メイリオ"/>
        <family val="3"/>
        <charset val="128"/>
      </rPr>
      <t>実際の保険料とは異なる場合があります。</t>
    </r>
    <r>
      <rPr>
        <b/>
        <sz val="10"/>
        <color theme="1"/>
        <rFont val="メイリオ"/>
        <family val="3"/>
        <charset val="128"/>
      </rPr>
      <t xml:space="preserve">
・以下の保険料の軽減制度は、試算には反映されません。
　(均等割額の減額、旧被扶養者の減免、非自発的失業者の軽減、産前産後保険料減免)
・複数の所得(例：給与所得と年金所得等)があるかたは、合算額を入力します。
・確定申告をされたかたで分離所得(第三表)があるかたは、試算ができません。
　試算を希望される場合は国保年金課資格賦課係までお問い合わせください。
・年度途中で40歳、65歳、75歳になるかたについては正しい試算ができません。
・特定口座での株式の所得は、保険料の計算の対象外です。
・事業専従者給与及び所得があるかたは正しい試算ができません。
・同じ世帯に、既に国保加入者がいるかたは、正しい計算ができない場合があります。
</t>
    </r>
    <r>
      <rPr>
        <b/>
        <sz val="11"/>
        <color theme="1"/>
        <rFont val="メイリオ"/>
        <family val="3"/>
        <charset val="128"/>
      </rPr>
      <t>問い合わせ：国保年金課資格賦課係　☎03-5722-9810</t>
    </r>
    <rPh sb="1" eb="3">
      <t>ケイサン</t>
    </rPh>
    <rPh sb="3" eb="5">
      <t>ケッカ</t>
    </rPh>
    <rPh sb="11" eb="13">
      <t>シサン</t>
    </rPh>
    <rPh sb="16" eb="18">
      <t>ジッサイ</t>
    </rPh>
    <rPh sb="19" eb="22">
      <t>ホケンリョウ</t>
    </rPh>
    <rPh sb="24" eb="25">
      <t>コト</t>
    </rPh>
    <rPh sb="27" eb="29">
      <t>バアイ</t>
    </rPh>
    <rPh sb="37" eb="39">
      <t>イカ</t>
    </rPh>
    <rPh sb="40" eb="43">
      <t>ホケンリョウ</t>
    </rPh>
    <rPh sb="44" eb="46">
      <t>ケイゲン</t>
    </rPh>
    <rPh sb="46" eb="48">
      <t>セイド</t>
    </rPh>
    <rPh sb="50" eb="52">
      <t>シサン</t>
    </rPh>
    <rPh sb="54" eb="56">
      <t>ハンエイ</t>
    </rPh>
    <rPh sb="65" eb="68">
      <t>キントウワリ</t>
    </rPh>
    <rPh sb="68" eb="69">
      <t>ガク</t>
    </rPh>
    <rPh sb="70" eb="72">
      <t>ゲンガク</t>
    </rPh>
    <rPh sb="73" eb="74">
      <t>キュウ</t>
    </rPh>
    <rPh sb="74" eb="77">
      <t>ヒフヨウ</t>
    </rPh>
    <rPh sb="77" eb="78">
      <t>シャ</t>
    </rPh>
    <rPh sb="79" eb="81">
      <t>ゲンメン</t>
    </rPh>
    <rPh sb="82" eb="83">
      <t>ヒ</t>
    </rPh>
    <rPh sb="83" eb="86">
      <t>ジハツテキ</t>
    </rPh>
    <rPh sb="86" eb="89">
      <t>シツギョウシャ</t>
    </rPh>
    <rPh sb="90" eb="92">
      <t>ケイゲン</t>
    </rPh>
    <rPh sb="93" eb="95">
      <t>サンゼン</t>
    </rPh>
    <rPh sb="95" eb="97">
      <t>サンゴ</t>
    </rPh>
    <rPh sb="97" eb="100">
      <t>ホケンリョウ</t>
    </rPh>
    <rPh sb="100" eb="102">
      <t>ゲンメン</t>
    </rPh>
    <rPh sb="105" eb="107">
      <t>フクスウ</t>
    </rPh>
    <rPh sb="108" eb="110">
      <t>ショトク</t>
    </rPh>
    <rPh sb="111" eb="112">
      <t>レイ</t>
    </rPh>
    <rPh sb="113" eb="115">
      <t>キュウヨ</t>
    </rPh>
    <rPh sb="115" eb="117">
      <t>ショトク</t>
    </rPh>
    <rPh sb="118" eb="120">
      <t>ネンキン</t>
    </rPh>
    <rPh sb="120" eb="122">
      <t>ショトク</t>
    </rPh>
    <rPh sb="122" eb="123">
      <t>トウ</t>
    </rPh>
    <rPh sb="131" eb="133">
      <t>ガッサン</t>
    </rPh>
    <rPh sb="133" eb="134">
      <t>ガク</t>
    </rPh>
    <rPh sb="135" eb="137">
      <t>ニュウリョク</t>
    </rPh>
    <rPh sb="143" eb="145">
      <t>カクテイ</t>
    </rPh>
    <rPh sb="145" eb="147">
      <t>シンコク</t>
    </rPh>
    <rPh sb="154" eb="156">
      <t>ブンリ</t>
    </rPh>
    <rPh sb="156" eb="158">
      <t>ショトク</t>
    </rPh>
    <rPh sb="159" eb="160">
      <t>ダイ</t>
    </rPh>
    <rPh sb="160" eb="161">
      <t>サン</t>
    </rPh>
    <rPh sb="161" eb="162">
      <t>ヒョウ</t>
    </rPh>
    <rPh sb="170" eb="172">
      <t>シサン</t>
    </rPh>
    <rPh sb="181" eb="183">
      <t>シサン</t>
    </rPh>
    <rPh sb="184" eb="186">
      <t>キボウ</t>
    </rPh>
    <rPh sb="189" eb="191">
      <t>バアイ</t>
    </rPh>
    <rPh sb="192" eb="202">
      <t>コクホネンキンカシカクフカカカリ</t>
    </rPh>
    <rPh sb="205" eb="206">
      <t>ト</t>
    </rPh>
    <rPh sb="207" eb="208">
      <t>ア</t>
    </rPh>
    <rPh sb="246" eb="248">
      <t>シサン</t>
    </rPh>
    <rPh sb="257" eb="259">
      <t>トクテイ</t>
    </rPh>
    <rPh sb="259" eb="261">
      <t>コウザ</t>
    </rPh>
    <rPh sb="263" eb="265">
      <t>カブシキ</t>
    </rPh>
    <rPh sb="266" eb="268">
      <t>ショトク</t>
    </rPh>
    <rPh sb="270" eb="273">
      <t>ホケンリョウ</t>
    </rPh>
    <rPh sb="274" eb="276">
      <t>ケイサン</t>
    </rPh>
    <rPh sb="277" eb="280">
      <t>タイショウガイ</t>
    </rPh>
    <rPh sb="285" eb="287">
      <t>ジギョウ</t>
    </rPh>
    <rPh sb="287" eb="290">
      <t>センジュウシャ</t>
    </rPh>
    <rPh sb="290" eb="292">
      <t>キュウヨ</t>
    </rPh>
    <rPh sb="292" eb="293">
      <t>オヨ</t>
    </rPh>
    <rPh sb="294" eb="296">
      <t>ショトク</t>
    </rPh>
    <rPh sb="302" eb="303">
      <t>タダ</t>
    </rPh>
    <rPh sb="305" eb="307">
      <t>シサン</t>
    </rPh>
    <rPh sb="316" eb="317">
      <t>オナ</t>
    </rPh>
    <rPh sb="318" eb="320">
      <t>セタイ</t>
    </rPh>
    <rPh sb="322" eb="323">
      <t>スデ</t>
    </rPh>
    <rPh sb="324" eb="326">
      <t>コクホ</t>
    </rPh>
    <rPh sb="326" eb="329">
      <t>カニュウシャ</t>
    </rPh>
    <rPh sb="336" eb="337">
      <t>タダ</t>
    </rPh>
    <rPh sb="339" eb="341">
      <t>ケイサン</t>
    </rPh>
    <rPh sb="346" eb="348">
      <t>バアイ</t>
    </rPh>
    <rPh sb="356" eb="357">
      <t>ト</t>
    </rPh>
    <rPh sb="358" eb="359">
      <t>ア</t>
    </rPh>
    <rPh sb="362" eb="364">
      <t>コクホ</t>
    </rPh>
    <rPh sb="364" eb="366">
      <t>ネンキン</t>
    </rPh>
    <rPh sb="366" eb="367">
      <t>カ</t>
    </rPh>
    <rPh sb="367" eb="372">
      <t>シカクフカカカリ</t>
    </rPh>
    <phoneticPr fontId="3"/>
  </si>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</sst>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b/>
      <sz val="11"/>
      <color theme="1"/>
      <name val="メイリオ"/>
      <family val="3"/>
      <charset val="128"/>
    </font>
    <font>
      <sz val="12"/>
      <color theme="1"/>
      <name val="メイリオ"/>
      <family val="3"/>
      <charset val="128"/>
    </font>
    <font>
      <sz val="14"/>
      <color theme="1"/>
      <name val="メイリオ"/>
      <family val="3"/>
      <charset val="128"/>
    </font>
    <font>
      <b/>
      <sz val="14"/>
      <color theme="1"/>
      <name val="メイリオ"/>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b/>
      <sz val="20"/>
      <color theme="1"/>
      <name val="メイリオ"/>
      <family val="3"/>
      <charset val="128"/>
    </font>
    <font>
      <b/>
      <u/>
      <sz val="11"/>
      <color rgb="FFFF0000"/>
      <name val="メイリオ"/>
      <family val="3"/>
      <charset val="128"/>
    </font>
    <font>
      <b/>
      <sz val="16"/>
      <color theme="1"/>
      <name val="メイリオ"/>
      <family val="3"/>
      <charset val="128"/>
    </font>
    <font>
      <sz val="10"/>
      <color theme="1"/>
      <name val="メイリオ"/>
      <family val="3"/>
      <charset val="128"/>
    </font>
    <font>
      <b/>
      <u/>
      <sz val="11"/>
      <color theme="1"/>
      <name val="メイリオ"/>
      <family val="3"/>
      <charset val="128"/>
    </font>
    <font>
      <b/>
      <sz val="10"/>
      <color theme="1"/>
      <name val="メイリオ"/>
      <family val="3"/>
      <charset val="128"/>
    </font>
    <font>
      <b/>
      <sz val="11"/>
      <color theme="1"/>
      <name val="游ゴシック"/>
      <family val="3"/>
      <charset val="128"/>
      <scheme val="minor"/>
    </font>
    <font>
      <b/>
      <sz val="12"/>
      <color theme="1"/>
      <name val="游ゴシック"/>
      <family val="3"/>
      <charset val="128"/>
      <scheme val="minor"/>
    </font>
    <font>
      <b/>
      <sz val="12"/>
      <color theme="1"/>
      <name val="メイリオ"/>
      <family val="3"/>
      <charset val="128"/>
    </font>
    <font>
      <u/>
      <sz val="14"/>
      <color theme="1"/>
      <name val="メイリオ"/>
      <family val="3"/>
      <charset val="128"/>
    </font>
    <font>
      <b/>
      <u/>
      <sz val="10"/>
      <color rgb="FFFF0000"/>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ck">
        <color rgb="FFFF0000"/>
      </bottom>
      <diagonal/>
    </border>
    <border>
      <left/>
      <right/>
      <top style="medium">
        <color indexed="64"/>
      </top>
      <bottom style="thick">
        <color rgb="FFFF0000"/>
      </bottom>
      <diagonal/>
    </border>
    <border>
      <left/>
      <right style="medium">
        <color indexed="64"/>
      </right>
      <top style="medium">
        <color indexed="64"/>
      </top>
      <bottom style="thick">
        <color rgb="FFFF0000"/>
      </bottom>
      <diagonal/>
    </border>
    <border>
      <left style="double">
        <color rgb="FFFF0000"/>
      </left>
      <right style="double">
        <color rgb="FFFF0000"/>
      </right>
      <top style="thick">
        <color rgb="FFFF0000"/>
      </top>
      <bottom style="thick">
        <color rgb="FFFF0000"/>
      </bottom>
      <diagonal/>
    </border>
    <border>
      <left/>
      <right/>
      <top style="thick">
        <color rgb="FFFF0000"/>
      </top>
      <bottom/>
      <diagonal/>
    </border>
    <border>
      <left style="double">
        <color rgb="FFFF0000"/>
      </left>
      <right style="double">
        <color rgb="FFFF0000"/>
      </right>
      <top/>
      <bottom/>
      <diagonal/>
    </border>
    <border>
      <left style="double">
        <color rgb="FFFF0000"/>
      </left>
      <right style="medium">
        <color indexed="64"/>
      </right>
      <top/>
      <bottom/>
      <diagonal/>
    </border>
    <border>
      <left style="medium">
        <color indexed="64"/>
      </left>
      <right style="double">
        <color rgb="FFFF0000"/>
      </right>
      <top/>
      <bottom/>
      <diagonal/>
    </border>
    <border>
      <left style="double">
        <color rgb="FFFF0000"/>
      </left>
      <right/>
      <top/>
      <bottom/>
      <diagonal/>
    </border>
    <border>
      <left style="thick">
        <color rgb="FFFF0000"/>
      </left>
      <right style="double">
        <color rgb="FFFF0000"/>
      </right>
      <top/>
      <bottom/>
      <diagonal/>
    </border>
    <border>
      <left/>
      <right style="medium">
        <color indexed="64"/>
      </right>
      <top style="thick">
        <color rgb="FFFF0000"/>
      </top>
      <bottom style="thick">
        <color rgb="FFFF0000"/>
      </bottom>
      <diagonal/>
    </border>
    <border>
      <left style="medium">
        <color indexed="64"/>
      </left>
      <right style="double">
        <color rgb="FFFF0000"/>
      </right>
      <top style="thick">
        <color rgb="FFFF0000"/>
      </top>
      <bottom style="thick">
        <color rgb="FFFF0000"/>
      </bottom>
      <diagonal/>
    </border>
    <border>
      <left style="double">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3" fontId="2" fillId="0" borderId="0" xfId="0" applyNumberFormat="1"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25"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lignment vertical="center"/>
    </xf>
    <xf numFmtId="0" fontId="2" fillId="0" borderId="22" xfId="0" applyFont="1" applyBorder="1" applyAlignment="1">
      <alignment horizontal="left" vertical="center"/>
    </xf>
    <xf numFmtId="0" fontId="5" fillId="0" borderId="0" xfId="0" applyFont="1">
      <alignment vertical="center"/>
    </xf>
    <xf numFmtId="38" fontId="7" fillId="0" borderId="0" xfId="0" applyNumberFormat="1" applyFont="1" applyBorder="1" applyAlignment="1">
      <alignment horizontal="center"/>
    </xf>
    <xf numFmtId="0" fontId="7" fillId="0" borderId="0" xfId="0" applyFont="1" applyBorder="1" applyAlignment="1"/>
    <xf numFmtId="0" fontId="8" fillId="0" borderId="24" xfId="0" applyFont="1" applyBorder="1" applyAlignment="1"/>
    <xf numFmtId="38" fontId="8" fillId="0" borderId="24" xfId="1" applyFont="1" applyBorder="1" applyAlignment="1">
      <alignment vertical="center"/>
    </xf>
    <xf numFmtId="0" fontId="2" fillId="0" borderId="30"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lignment vertical="center"/>
    </xf>
    <xf numFmtId="0" fontId="2" fillId="0" borderId="35" xfId="0" applyFont="1" applyBorder="1">
      <alignment vertical="center"/>
    </xf>
    <xf numFmtId="0" fontId="2" fillId="0" borderId="41" xfId="0" applyFont="1" applyBorder="1" applyAlignment="1">
      <alignment horizontal="left" vertical="center"/>
    </xf>
    <xf numFmtId="0" fontId="2" fillId="0" borderId="44" xfId="0" applyFont="1" applyBorder="1">
      <alignment vertical="center"/>
    </xf>
    <xf numFmtId="0" fontId="0" fillId="0" borderId="0" xfId="0" applyAlignment="1">
      <alignment horizontal="center" vertical="center"/>
    </xf>
    <xf numFmtId="38" fontId="0" fillId="0" borderId="0" xfId="1" applyFont="1">
      <alignment vertical="center"/>
    </xf>
    <xf numFmtId="0" fontId="9" fillId="0" borderId="7" xfId="0" applyFont="1" applyBorder="1">
      <alignment vertical="center"/>
    </xf>
    <xf numFmtId="0" fontId="9" fillId="0" borderId="8" xfId="0" applyFont="1" applyBorder="1">
      <alignment vertical="center"/>
    </xf>
    <xf numFmtId="0" fontId="0" fillId="0" borderId="7" xfId="0" applyBorder="1">
      <alignment vertical="center"/>
    </xf>
    <xf numFmtId="0" fontId="0" fillId="0" borderId="8" xfId="0" applyBorder="1">
      <alignment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0" xfId="0" applyFont="1" applyAlignment="1">
      <alignment vertical="top" wrapText="1"/>
    </xf>
    <xf numFmtId="0" fontId="2" fillId="3" borderId="0" xfId="0" applyFont="1" applyFill="1">
      <alignment vertical="center"/>
    </xf>
    <xf numFmtId="0" fontId="2" fillId="3" borderId="0" xfId="0" applyFont="1" applyFill="1" applyBorder="1">
      <alignment vertical="center"/>
    </xf>
    <xf numFmtId="0" fontId="5" fillId="3" borderId="3" xfId="0" applyFont="1" applyFill="1" applyBorder="1" applyAlignment="1">
      <alignment vertical="center"/>
    </xf>
    <xf numFmtId="0" fontId="5" fillId="3" borderId="7" xfId="0" applyFont="1" applyFill="1" applyBorder="1" applyAlignment="1">
      <alignment vertical="center"/>
    </xf>
    <xf numFmtId="0" fontId="5" fillId="3" borderId="3" xfId="0" applyFont="1" applyFill="1" applyBorder="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5" fillId="0" borderId="11" xfId="0" applyFont="1" applyBorder="1">
      <alignment vertical="center"/>
    </xf>
    <xf numFmtId="0" fontId="5" fillId="3" borderId="0" xfId="0" applyFont="1" applyFill="1" applyBorder="1" applyAlignment="1">
      <alignment horizontal="left" vertical="center"/>
    </xf>
    <xf numFmtId="0" fontId="14" fillId="0" borderId="0" xfId="0" applyFont="1" applyAlignment="1">
      <alignment vertical="center"/>
    </xf>
    <xf numFmtId="0" fontId="8" fillId="4" borderId="0" xfId="0" applyFont="1" applyFill="1">
      <alignment vertical="center"/>
    </xf>
    <xf numFmtId="0" fontId="2" fillId="4" borderId="0" xfId="0" applyFont="1" applyFill="1">
      <alignment vertical="center"/>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23"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25" xfId="0" applyFont="1" applyFill="1" applyBorder="1" applyAlignment="1">
      <alignment horizontal="left" vertical="center" wrapText="1"/>
    </xf>
    <xf numFmtId="0" fontId="5" fillId="3" borderId="0" xfId="0" applyFont="1" applyFill="1" applyBorder="1" applyAlignment="1">
      <alignment horizontal="center" vertical="center"/>
    </xf>
    <xf numFmtId="38" fontId="14" fillId="3" borderId="3" xfId="1" applyFont="1" applyFill="1" applyBorder="1" applyAlignment="1">
      <alignment horizontal="right" vertical="center"/>
    </xf>
    <xf numFmtId="38" fontId="8" fillId="3" borderId="7" xfId="1" applyFont="1" applyFill="1" applyBorder="1" applyAlignment="1">
      <alignment horizontal="right"/>
    </xf>
    <xf numFmtId="0" fontId="5" fillId="3" borderId="0" xfId="0" applyFont="1" applyFill="1" applyBorder="1" applyAlignment="1">
      <alignment horizontal="right" vertical="center"/>
    </xf>
    <xf numFmtId="0" fontId="5" fillId="3" borderId="0" xfId="0" applyFont="1" applyFill="1" applyBorder="1" applyAlignment="1">
      <alignment horizontal="center"/>
    </xf>
    <xf numFmtId="0" fontId="8" fillId="2" borderId="3" xfId="0" applyFont="1" applyFill="1" applyBorder="1" applyAlignment="1" applyProtection="1">
      <alignment horizontal="center"/>
      <protection locked="0"/>
    </xf>
    <xf numFmtId="38" fontId="8" fillId="3" borderId="3" xfId="1" applyFont="1" applyFill="1" applyBorder="1" applyAlignment="1">
      <alignment horizontal="right"/>
    </xf>
    <xf numFmtId="0" fontId="12" fillId="0" borderId="0" xfId="0" applyFont="1" applyAlignment="1">
      <alignment horizontal="center" vertical="center"/>
    </xf>
    <xf numFmtId="38" fontId="20" fillId="2" borderId="9" xfId="1" applyFont="1" applyFill="1" applyBorder="1" applyAlignment="1" applyProtection="1">
      <alignment horizontal="center" vertical="center"/>
      <protection locked="0"/>
    </xf>
    <xf numFmtId="38" fontId="20" fillId="2" borderId="10" xfId="1" applyFont="1" applyFill="1" applyBorder="1" applyAlignment="1" applyProtection="1">
      <alignment horizontal="center" vertical="center"/>
      <protection locked="0"/>
    </xf>
    <xf numFmtId="0" fontId="8" fillId="0" borderId="0" xfId="0" applyFont="1" applyAlignment="1">
      <alignment horizontal="center" vertical="center"/>
    </xf>
    <xf numFmtId="38" fontId="8" fillId="0" borderId="24" xfId="0" applyNumberFormat="1" applyFont="1" applyBorder="1" applyAlignment="1">
      <alignment horizontal="center"/>
    </xf>
    <xf numFmtId="38" fontId="8" fillId="0" borderId="24" xfId="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8" fontId="2" fillId="3" borderId="31" xfId="1" applyFont="1" applyFill="1" applyBorder="1" applyAlignment="1">
      <alignment horizontal="center" vertical="center"/>
    </xf>
    <xf numFmtId="38" fontId="2" fillId="3" borderId="32" xfId="1" applyFont="1" applyFill="1" applyBorder="1" applyAlignment="1">
      <alignment horizontal="center" vertical="center"/>
    </xf>
    <xf numFmtId="38" fontId="2" fillId="3" borderId="31" xfId="0" applyNumberFormat="1" applyFont="1" applyFill="1" applyBorder="1" applyAlignment="1">
      <alignment horizontal="center" vertical="center"/>
    </xf>
    <xf numFmtId="38" fontId="2" fillId="3" borderId="32" xfId="0" applyNumberFormat="1" applyFont="1" applyFill="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38" fontId="2" fillId="3" borderId="38" xfId="1" applyFont="1" applyFill="1" applyBorder="1" applyAlignment="1">
      <alignment horizontal="center" vertical="center"/>
    </xf>
    <xf numFmtId="38" fontId="2" fillId="3" borderId="36" xfId="1" applyFont="1" applyFill="1" applyBorder="1" applyAlignment="1">
      <alignment horizontal="center" vertical="center"/>
    </xf>
    <xf numFmtId="38" fontId="2" fillId="3" borderId="39" xfId="1" applyFont="1" applyFill="1" applyBorder="1" applyAlignment="1">
      <alignment horizontal="center" vertical="center"/>
    </xf>
    <xf numFmtId="38" fontId="2" fillId="3" borderId="42" xfId="1" applyFont="1" applyFill="1" applyBorder="1" applyAlignment="1">
      <alignment horizontal="center" vertical="center"/>
    </xf>
    <xf numFmtId="38" fontId="2" fillId="3" borderId="34" xfId="1" applyFont="1" applyFill="1" applyBorder="1" applyAlignment="1">
      <alignment horizontal="center" vertical="center"/>
    </xf>
    <xf numFmtId="38" fontId="2" fillId="3" borderId="43" xfId="1" applyFont="1" applyFill="1" applyBorder="1" applyAlignment="1">
      <alignment horizontal="center" vertical="center"/>
    </xf>
    <xf numFmtId="38" fontId="2" fillId="3" borderId="42" xfId="0" applyNumberFormat="1" applyFont="1" applyFill="1" applyBorder="1" applyAlignment="1">
      <alignment horizontal="center" vertical="center"/>
    </xf>
    <xf numFmtId="38" fontId="2" fillId="3" borderId="34" xfId="0" applyNumberFormat="1" applyFont="1" applyFill="1" applyBorder="1" applyAlignment="1">
      <alignment horizontal="center" vertical="center"/>
    </xf>
    <xf numFmtId="38" fontId="2" fillId="3" borderId="43" xfId="0" applyNumberFormat="1" applyFont="1" applyFill="1" applyBorder="1" applyAlignment="1">
      <alignment horizontal="center" vertical="center"/>
    </xf>
    <xf numFmtId="38" fontId="2" fillId="3" borderId="18" xfId="1" applyFont="1" applyFill="1" applyBorder="1" applyAlignment="1">
      <alignment horizontal="center" vertical="center"/>
    </xf>
    <xf numFmtId="38" fontId="2" fillId="3" borderId="7" xfId="1" applyFont="1" applyFill="1" applyBorder="1" applyAlignment="1">
      <alignment horizontal="center" vertical="center"/>
    </xf>
    <xf numFmtId="38" fontId="2" fillId="3" borderId="18" xfId="0" applyNumberFormat="1" applyFont="1" applyFill="1" applyBorder="1" applyAlignment="1">
      <alignment horizontal="center" vertical="center"/>
    </xf>
    <xf numFmtId="38" fontId="2" fillId="3" borderId="7" xfId="0" applyNumberFormat="1" applyFont="1" applyFill="1" applyBorder="1" applyAlignment="1">
      <alignment horizontal="center" vertical="center"/>
    </xf>
    <xf numFmtId="38" fontId="2" fillId="0" borderId="28" xfId="1" applyFont="1" applyBorder="1" applyAlignment="1">
      <alignment horizontal="center" vertical="center"/>
    </xf>
    <xf numFmtId="38" fontId="2" fillId="0" borderId="21" xfId="1" applyFont="1" applyBorder="1" applyAlignment="1">
      <alignment horizontal="center" vertical="center"/>
    </xf>
    <xf numFmtId="38" fontId="2" fillId="3" borderId="20" xfId="1" applyFont="1" applyFill="1" applyBorder="1" applyAlignment="1">
      <alignment horizontal="center" vertical="center"/>
    </xf>
    <xf numFmtId="38" fontId="2" fillId="3" borderId="21" xfId="1" applyFont="1" applyFill="1" applyBorder="1" applyAlignment="1">
      <alignment horizontal="center" vertical="center"/>
    </xf>
    <xf numFmtId="38" fontId="2" fillId="3" borderId="29" xfId="1" applyFont="1" applyFill="1" applyBorder="1" applyAlignment="1">
      <alignment horizontal="center" vertical="center"/>
    </xf>
    <xf numFmtId="38" fontId="2" fillId="3" borderId="3" xfId="1" applyFont="1" applyFill="1" applyBorder="1" applyAlignment="1">
      <alignment horizontal="center" vertical="center"/>
    </xf>
    <xf numFmtId="38" fontId="2" fillId="3" borderId="20" xfId="0" applyNumberFormat="1" applyFont="1" applyFill="1" applyBorder="1" applyAlignment="1">
      <alignment horizontal="center" vertical="center"/>
    </xf>
    <xf numFmtId="38" fontId="2" fillId="3" borderId="21" xfId="0" applyNumberFormat="1" applyFont="1" applyFill="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8" fontId="2" fillId="0" borderId="26" xfId="1" applyFont="1" applyBorder="1" applyAlignment="1">
      <alignment horizontal="center" vertical="center"/>
    </xf>
    <xf numFmtId="38" fontId="2" fillId="0" borderId="16" xfId="1" applyFont="1" applyBorder="1" applyAlignment="1">
      <alignment horizontal="center" vertical="center"/>
    </xf>
    <xf numFmtId="38" fontId="2" fillId="3" borderId="15" xfId="1" applyFont="1" applyFill="1" applyBorder="1" applyAlignment="1">
      <alignment horizontal="center" vertical="center"/>
    </xf>
    <xf numFmtId="38" fontId="2" fillId="3" borderId="16" xfId="1" applyFont="1" applyFill="1" applyBorder="1" applyAlignment="1">
      <alignment horizontal="center" vertical="center"/>
    </xf>
    <xf numFmtId="38" fontId="2" fillId="3" borderId="15" xfId="0" applyNumberFormat="1" applyFont="1" applyFill="1" applyBorder="1" applyAlignment="1">
      <alignment horizontal="center" vertical="center"/>
    </xf>
    <xf numFmtId="38" fontId="2" fillId="3" borderId="16" xfId="0" applyNumberFormat="1" applyFont="1" applyFill="1" applyBorder="1" applyAlignment="1">
      <alignment horizontal="center" vertical="center"/>
    </xf>
    <xf numFmtId="0" fontId="2" fillId="0" borderId="1" xfId="0" applyFont="1" applyBorder="1" applyAlignment="1">
      <alignment horizontal="left" vertical="center"/>
    </xf>
    <xf numFmtId="3" fontId="2" fillId="0" borderId="6" xfId="0" applyNumberFormat="1" applyFont="1" applyBorder="1" applyAlignment="1">
      <alignment horizontal="center" vertical="center"/>
    </xf>
    <xf numFmtId="0" fontId="2" fillId="0" borderId="7" xfId="0" applyFont="1" applyBorder="1" applyAlignment="1">
      <alignment horizontal="center" vertical="center"/>
    </xf>
    <xf numFmtId="3" fontId="2" fillId="0" borderId="7" xfId="0" applyNumberFormat="1" applyFont="1" applyBorder="1" applyAlignment="1">
      <alignment horizontal="center" vertical="center"/>
    </xf>
    <xf numFmtId="0" fontId="2" fillId="0" borderId="5" xfId="0" applyFont="1" applyBorder="1" applyAlignment="1">
      <alignment horizontal="left" vertical="center"/>
    </xf>
    <xf numFmtId="3" fontId="2" fillId="0" borderId="2" xfId="0" applyNumberFormat="1" applyFont="1" applyBorder="1" applyAlignment="1">
      <alignment horizontal="center" vertical="center"/>
    </xf>
    <xf numFmtId="0" fontId="2" fillId="0" borderId="3" xfId="0" applyFont="1" applyBorder="1" applyAlignment="1">
      <alignment horizontal="center" vertical="center"/>
    </xf>
    <xf numFmtId="3"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8" fontId="6" fillId="2" borderId="9" xfId="1" applyFont="1" applyFill="1" applyBorder="1" applyAlignment="1">
      <alignment horizontal="center" vertical="center"/>
    </xf>
    <xf numFmtId="38" fontId="6" fillId="2" borderId="10" xfId="1" applyFont="1" applyFill="1" applyBorder="1" applyAlignment="1">
      <alignment horizontal="center" vertical="center"/>
    </xf>
    <xf numFmtId="38" fontId="6" fillId="3" borderId="9" xfId="1" applyFont="1" applyFill="1" applyBorder="1" applyAlignment="1">
      <alignment horizontal="center" vertical="center"/>
    </xf>
    <xf numFmtId="38" fontId="6" fillId="3" borderId="10" xfId="1"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1" xfId="0"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7" xfId="1" applyFont="1" applyBorder="1" applyAlignment="1">
      <alignment horizontal="center" vertical="center"/>
    </xf>
    <xf numFmtId="38" fontId="0" fillId="0" borderId="1" xfId="0" applyNumberFormat="1" applyBorder="1" applyAlignment="1">
      <alignment horizontal="center" vertical="center"/>
    </xf>
    <xf numFmtId="0" fontId="0" fillId="0" borderId="1" xfId="0" applyBorder="1" applyAlignment="1">
      <alignment horizontal="center" vertical="center"/>
    </xf>
    <xf numFmtId="38" fontId="0" fillId="0" borderId="0" xfId="1" applyFont="1" applyAlignment="1">
      <alignment horizontal="center" vertical="center"/>
    </xf>
    <xf numFmtId="38" fontId="0" fillId="0" borderId="1" xfId="1" applyFont="1" applyBorder="1" applyAlignment="1">
      <alignment horizontal="center" vertical="center"/>
    </xf>
    <xf numFmtId="38" fontId="9" fillId="0" borderId="6" xfId="1" applyFont="1" applyBorder="1" applyAlignment="1">
      <alignment horizontal="center" vertical="center"/>
    </xf>
    <xf numFmtId="38" fontId="9" fillId="0" borderId="8" xfId="1" applyFont="1" applyBorder="1" applyAlignment="1">
      <alignment horizontal="center" vertical="center"/>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8" fillId="0" borderId="1" xfId="0" applyFont="1" applyBorder="1" applyAlignment="1">
      <alignment horizontal="center" vertical="center"/>
    </xf>
    <xf numFmtId="38" fontId="19" fillId="3" borderId="1" xfId="1" applyFont="1" applyFill="1" applyBorder="1" applyAlignment="1">
      <alignment horizontal="center" vertical="center"/>
    </xf>
    <xf numFmtId="0" fontId="19" fillId="2" borderId="1" xfId="0" applyFon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38" fontId="19" fillId="2" borderId="6" xfId="1" applyFont="1" applyFill="1" applyBorder="1" applyAlignment="1" applyProtection="1">
      <alignment horizontal="center" vertical="center"/>
      <protection locked="0"/>
    </xf>
    <xf numFmtId="38" fontId="19" fillId="2" borderId="7" xfId="1" applyFont="1" applyFill="1" applyBorder="1" applyAlignment="1" applyProtection="1">
      <alignment horizontal="center" vertical="center"/>
      <protection locked="0"/>
    </xf>
    <xf numFmtId="38" fontId="19" fillId="2" borderId="8" xfId="1" applyFont="1" applyFill="1" applyBorder="1" applyAlignment="1" applyProtection="1">
      <alignment horizontal="center" vertical="center"/>
      <protection locked="0"/>
    </xf>
    <xf numFmtId="0" fontId="7" fillId="3"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9ADFFE"/>
      <color rgb="FFA0E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24180;&#37329;&#25152;&#24471;&#12398;&#30906;&#35469;!A1"/><Relationship Id="rId2" Type="http://schemas.openxmlformats.org/officeDocument/2006/relationships/hyperlink" Target="#&#30906;&#23450;&#30003;&#21578;&#26360;&#35211;&#26412;!A1"/><Relationship Id="rId1" Type="http://schemas.openxmlformats.org/officeDocument/2006/relationships/hyperlink" Target="#&#28304;&#27849;&#24500;&#21454;&#31080;&#35211;&#26412;!A1"/><Relationship Id="rId5" Type="http://schemas.openxmlformats.org/officeDocument/2006/relationships/hyperlink" Target="#&#32207;&#25152;&#24471;&#37329;&#38989;&#31561;&#12392;&#12399;!A1"/><Relationship Id="rId4" Type="http://schemas.openxmlformats.org/officeDocument/2006/relationships/hyperlink" Target="#&#35430;&#31639;&#34920;&#35443;&#32048;!A1"/></Relationships>
</file>

<file path=xl/drawings/_rels/drawing2.xml.rels><?xml version="1.0" encoding="UTF-8" standalone="yes"?>
<Relationships xmlns="http://schemas.openxmlformats.org/package/2006/relationships"><Relationship Id="rId1" Type="http://schemas.openxmlformats.org/officeDocument/2006/relationships/hyperlink" Target="#&#35430;&#31639;&#34920;!A1"/></Relationships>
</file>

<file path=xl/drawings/_rels/drawing3.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png"/><Relationship Id="rId1" Type="http://schemas.openxmlformats.org/officeDocument/2006/relationships/image" Target="../media/image1.tmp"/><Relationship Id="rId4" Type="http://schemas.openxmlformats.org/officeDocument/2006/relationships/hyperlink" Target="#&#35430;&#31639;&#34920;!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tmp"/><Relationship Id="rId1" Type="http://schemas.openxmlformats.org/officeDocument/2006/relationships/image" Target="../media/image4.tmp"/><Relationship Id="rId4" Type="http://schemas.openxmlformats.org/officeDocument/2006/relationships/hyperlink" Target="#&#35430;&#31639;&#34920;!A1"/></Relationships>
</file>

<file path=xl/drawings/_rels/drawing5.xml.rels><?xml version="1.0" encoding="UTF-8" standalone="yes"?>
<Relationships xmlns="http://schemas.openxmlformats.org/package/2006/relationships"><Relationship Id="rId2" Type="http://schemas.openxmlformats.org/officeDocument/2006/relationships/hyperlink" Target="#&#35430;&#31639;&#34920;!A1"/><Relationship Id="rId1" Type="http://schemas.openxmlformats.org/officeDocument/2006/relationships/image" Target="../media/image7.tmp"/></Relationships>
</file>

<file path=xl/drawings/_rels/drawing6.xml.rels><?xml version="1.0" encoding="UTF-8" standalone="yes"?>
<Relationships xmlns="http://schemas.openxmlformats.org/package/2006/relationships"><Relationship Id="rId1" Type="http://schemas.openxmlformats.org/officeDocument/2006/relationships/hyperlink" Target="#&#35430;&#31639;&#34920;!A1"/></Relationships>
</file>

<file path=xl/drawings/drawing1.xml><?xml version="1.0" encoding="utf-8"?>
<xdr:wsDr xmlns:xdr="http://schemas.openxmlformats.org/drawingml/2006/spreadsheetDrawing" xmlns:a="http://schemas.openxmlformats.org/drawingml/2006/main">
  <xdr:twoCellAnchor>
    <xdr:from>
      <xdr:col>19</xdr:col>
      <xdr:colOff>95250</xdr:colOff>
      <xdr:row>18</xdr:row>
      <xdr:rowOff>85725</xdr:rowOff>
    </xdr:from>
    <xdr:to>
      <xdr:col>24</xdr:col>
      <xdr:colOff>28575</xdr:colOff>
      <xdr:row>21</xdr:row>
      <xdr:rowOff>266700</xdr:rowOff>
    </xdr:to>
    <xdr:sp macro="" textlink="">
      <xdr:nvSpPr>
        <xdr:cNvPr id="2" name="右矢印 1"/>
        <xdr:cNvSpPr/>
      </xdr:nvSpPr>
      <xdr:spPr>
        <a:xfrm>
          <a:off x="5381625" y="5372100"/>
          <a:ext cx="1362075" cy="10382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85724</xdr:colOff>
      <xdr:row>9</xdr:row>
      <xdr:rowOff>257174</xdr:rowOff>
    </xdr:from>
    <xdr:to>
      <xdr:col>7</xdr:col>
      <xdr:colOff>228599</xdr:colOff>
      <xdr:row>12</xdr:row>
      <xdr:rowOff>19049</xdr:rowOff>
    </xdr:to>
    <xdr:sp macro="" textlink="">
      <xdr:nvSpPr>
        <xdr:cNvPr id="9" name="角丸四角形 8">
          <a:hlinkClick xmlns:r="http://schemas.openxmlformats.org/officeDocument/2006/relationships" r:id="rId1"/>
        </xdr:cNvPr>
        <xdr:cNvSpPr/>
      </xdr:nvSpPr>
      <xdr:spPr>
        <a:xfrm>
          <a:off x="657224" y="2676524"/>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「源泉徴収票」</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をお持ちのかた</a:t>
          </a:r>
        </a:p>
      </xdr:txBody>
    </xdr:sp>
    <xdr:clientData/>
  </xdr:twoCellAnchor>
  <xdr:twoCellAnchor>
    <xdr:from>
      <xdr:col>9</xdr:col>
      <xdr:colOff>38100</xdr:colOff>
      <xdr:row>9</xdr:row>
      <xdr:rowOff>257175</xdr:rowOff>
    </xdr:from>
    <xdr:to>
      <xdr:col>13</xdr:col>
      <xdr:colOff>180975</xdr:colOff>
      <xdr:row>12</xdr:row>
      <xdr:rowOff>19050</xdr:rowOff>
    </xdr:to>
    <xdr:sp macro="" textlink="">
      <xdr:nvSpPr>
        <xdr:cNvPr id="11" name="角丸四角形 10">
          <a:hlinkClick xmlns:r="http://schemas.openxmlformats.org/officeDocument/2006/relationships" r:id="rId2"/>
        </xdr:cNvPr>
        <xdr:cNvSpPr/>
      </xdr:nvSpPr>
      <xdr:spPr>
        <a:xfrm>
          <a:off x="2324100" y="2676525"/>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「確定申告の控え」</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をお持ちのかた</a:t>
          </a:r>
        </a:p>
      </xdr:txBody>
    </xdr:sp>
    <xdr:clientData/>
  </xdr:twoCellAnchor>
  <xdr:twoCellAnchor>
    <xdr:from>
      <xdr:col>14</xdr:col>
      <xdr:colOff>247650</xdr:colOff>
      <xdr:row>9</xdr:row>
      <xdr:rowOff>257175</xdr:rowOff>
    </xdr:from>
    <xdr:to>
      <xdr:col>19</xdr:col>
      <xdr:colOff>104775</xdr:colOff>
      <xdr:row>12</xdr:row>
      <xdr:rowOff>19050</xdr:rowOff>
    </xdr:to>
    <xdr:sp macro="" textlink="">
      <xdr:nvSpPr>
        <xdr:cNvPr id="13" name="角丸四角形 12">
          <a:hlinkClick xmlns:r="http://schemas.openxmlformats.org/officeDocument/2006/relationships" r:id="rId3"/>
        </xdr:cNvPr>
        <xdr:cNvSpPr/>
      </xdr:nvSpPr>
      <xdr:spPr>
        <a:xfrm>
          <a:off x="3962400" y="2676525"/>
          <a:ext cx="1285875" cy="61912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latin typeface="メイリオ" panose="020B0604030504040204" pitchFamily="50" charset="-128"/>
              <a:ea typeface="メイリオ" panose="020B0604030504040204" pitchFamily="50" charset="-128"/>
            </a:rPr>
            <a:t>「年金収入」</a:t>
          </a:r>
          <a:endParaRPr kumimoji="1" lang="en-US" altLang="ja-JP" sz="900" b="1">
            <a:latin typeface="メイリオ" panose="020B0604030504040204" pitchFamily="50" charset="-128"/>
            <a:ea typeface="メイリオ" panose="020B0604030504040204" pitchFamily="50" charset="-128"/>
          </a:endParaRPr>
        </a:p>
        <a:p>
          <a:pPr algn="ctr"/>
          <a:r>
            <a:rPr kumimoji="1" lang="ja-JP" altLang="en-US" sz="900" b="1">
              <a:latin typeface="メイリオ" panose="020B0604030504040204" pitchFamily="50" charset="-128"/>
              <a:ea typeface="メイリオ" panose="020B0604030504040204" pitchFamily="50" charset="-128"/>
            </a:rPr>
            <a:t>があるかた</a:t>
          </a:r>
        </a:p>
      </xdr:txBody>
    </xdr:sp>
    <xdr:clientData/>
  </xdr:twoCellAnchor>
  <xdr:twoCellAnchor>
    <xdr:from>
      <xdr:col>35</xdr:col>
      <xdr:colOff>57150</xdr:colOff>
      <xdr:row>22</xdr:row>
      <xdr:rowOff>247650</xdr:rowOff>
    </xdr:from>
    <xdr:to>
      <xdr:col>38</xdr:col>
      <xdr:colOff>257175</xdr:colOff>
      <xdr:row>24</xdr:row>
      <xdr:rowOff>47625</xdr:rowOff>
    </xdr:to>
    <xdr:sp macro="" textlink="">
      <xdr:nvSpPr>
        <xdr:cNvPr id="15" name="角丸四角形 14">
          <a:hlinkClick xmlns:r="http://schemas.openxmlformats.org/officeDocument/2006/relationships" r:id="rId4"/>
        </xdr:cNvPr>
        <xdr:cNvSpPr/>
      </xdr:nvSpPr>
      <xdr:spPr>
        <a:xfrm>
          <a:off x="9486900" y="5810250"/>
          <a:ext cx="1057275" cy="3714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試算結果詳細</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2</xdr:col>
      <xdr:colOff>123825</xdr:colOff>
      <xdr:row>9</xdr:row>
      <xdr:rowOff>47625</xdr:rowOff>
    </xdr:from>
    <xdr:to>
      <xdr:col>20</xdr:col>
      <xdr:colOff>19050</xdr:colOff>
      <xdr:row>12</xdr:row>
      <xdr:rowOff>161925</xdr:rowOff>
    </xdr:to>
    <xdr:sp macro="" textlink="">
      <xdr:nvSpPr>
        <xdr:cNvPr id="16" name="正方形/長方形 15"/>
        <xdr:cNvSpPr/>
      </xdr:nvSpPr>
      <xdr:spPr>
        <a:xfrm>
          <a:off x="409575" y="2476500"/>
          <a:ext cx="5038725" cy="971550"/>
        </a:xfrm>
        <a:prstGeom prst="rect">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8</xdr:row>
      <xdr:rowOff>152400</xdr:rowOff>
    </xdr:from>
    <xdr:to>
      <xdr:col>8</xdr:col>
      <xdr:colOff>123825</xdr:colOff>
      <xdr:row>9</xdr:row>
      <xdr:rowOff>209550</xdr:rowOff>
    </xdr:to>
    <xdr:sp macro="" textlink="">
      <xdr:nvSpPr>
        <xdr:cNvPr id="18" name="正方形/長方形 17"/>
        <xdr:cNvSpPr/>
      </xdr:nvSpPr>
      <xdr:spPr>
        <a:xfrm>
          <a:off x="647700" y="2286000"/>
          <a:ext cx="1476375" cy="3429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メイリオ" panose="020B0604030504040204" pitchFamily="50" charset="-128"/>
              <a:ea typeface="メイリオ" panose="020B0604030504040204" pitchFamily="50" charset="-128"/>
            </a:rPr>
            <a:t>～所得の確認方法～</a:t>
          </a:r>
        </a:p>
      </xdr:txBody>
    </xdr:sp>
    <xdr:clientData/>
  </xdr:twoCellAnchor>
  <xdr:twoCellAnchor>
    <xdr:from>
      <xdr:col>23</xdr:col>
      <xdr:colOff>133349</xdr:colOff>
      <xdr:row>1</xdr:row>
      <xdr:rowOff>171450</xdr:rowOff>
    </xdr:from>
    <xdr:to>
      <xdr:col>33</xdr:col>
      <xdr:colOff>276225</xdr:colOff>
      <xdr:row>2</xdr:row>
      <xdr:rowOff>104774</xdr:rowOff>
    </xdr:to>
    <xdr:sp macro="" textlink="">
      <xdr:nvSpPr>
        <xdr:cNvPr id="19" name="正方形/長方形 18"/>
        <xdr:cNvSpPr/>
      </xdr:nvSpPr>
      <xdr:spPr>
        <a:xfrm>
          <a:off x="6562724" y="457200"/>
          <a:ext cx="3000376" cy="285749"/>
        </a:xfrm>
        <a:prstGeom prst="rect">
          <a:avLst/>
        </a:prstGeom>
        <a:solidFill>
          <a:srgbClr val="FFFF00"/>
        </a:solidFill>
        <a:ln w="34925" cmpd="dbl">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注意事項</a:t>
          </a:r>
          <a:r>
            <a:rPr kumimoji="1" lang="en-US" altLang="ja-JP" sz="1100" b="1">
              <a:solidFill>
                <a:srgbClr val="FF0000"/>
              </a:solidFill>
            </a:rPr>
            <a:t>】</a:t>
          </a:r>
          <a:r>
            <a:rPr kumimoji="1" lang="ja-JP" altLang="en-US" sz="1100" b="1">
              <a:solidFill>
                <a:srgbClr val="FF0000"/>
              </a:solidFill>
            </a:rPr>
            <a:t>　必ず全てご確認ください</a:t>
          </a:r>
        </a:p>
      </xdr:txBody>
    </xdr:sp>
    <xdr:clientData/>
  </xdr:twoCellAnchor>
  <xdr:twoCellAnchor>
    <xdr:from>
      <xdr:col>34</xdr:col>
      <xdr:colOff>123825</xdr:colOff>
      <xdr:row>20</xdr:row>
      <xdr:rowOff>0</xdr:rowOff>
    </xdr:from>
    <xdr:to>
      <xdr:col>35</xdr:col>
      <xdr:colOff>114300</xdr:colOff>
      <xdr:row>20</xdr:row>
      <xdr:rowOff>238125</xdr:rowOff>
    </xdr:to>
    <xdr:sp macro="" textlink="">
      <xdr:nvSpPr>
        <xdr:cNvPr id="25" name="右矢印 24"/>
        <xdr:cNvSpPr/>
      </xdr:nvSpPr>
      <xdr:spPr>
        <a:xfrm>
          <a:off x="9267825" y="4991100"/>
          <a:ext cx="276225" cy="2381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23</xdr:row>
      <xdr:rowOff>38100</xdr:rowOff>
    </xdr:from>
    <xdr:to>
      <xdr:col>34</xdr:col>
      <xdr:colOff>161925</xdr:colOff>
      <xdr:row>23</xdr:row>
      <xdr:rowOff>276225</xdr:rowOff>
    </xdr:to>
    <xdr:sp macro="" textlink="">
      <xdr:nvSpPr>
        <xdr:cNvPr id="27" name="右矢印 26"/>
        <xdr:cNvSpPr/>
      </xdr:nvSpPr>
      <xdr:spPr>
        <a:xfrm>
          <a:off x="9029700" y="5886450"/>
          <a:ext cx="276225" cy="238125"/>
        </a:xfrm>
        <a:prstGeom prst="rightArrow">
          <a:avLst/>
        </a:prstGeom>
        <a:solidFill>
          <a:schemeClr val="accent1"/>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14</xdr:row>
      <xdr:rowOff>180975</xdr:rowOff>
    </xdr:from>
    <xdr:to>
      <xdr:col>39</xdr:col>
      <xdr:colOff>123825</xdr:colOff>
      <xdr:row>18</xdr:row>
      <xdr:rowOff>85725</xdr:rowOff>
    </xdr:to>
    <xdr:sp macro="" textlink="">
      <xdr:nvSpPr>
        <xdr:cNvPr id="21" name="正方形/長方形 20"/>
        <xdr:cNvSpPr/>
      </xdr:nvSpPr>
      <xdr:spPr>
        <a:xfrm>
          <a:off x="6705600" y="3457575"/>
          <a:ext cx="3990975" cy="10477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18</xdr:row>
      <xdr:rowOff>200025</xdr:rowOff>
    </xdr:from>
    <xdr:to>
      <xdr:col>39</xdr:col>
      <xdr:colOff>123825</xdr:colOff>
      <xdr:row>22</xdr:row>
      <xdr:rowOff>104775</xdr:rowOff>
    </xdr:to>
    <xdr:sp macro="" textlink="">
      <xdr:nvSpPr>
        <xdr:cNvPr id="30" name="正方形/長方形 29"/>
        <xdr:cNvSpPr/>
      </xdr:nvSpPr>
      <xdr:spPr>
        <a:xfrm>
          <a:off x="6705600" y="4619625"/>
          <a:ext cx="3990975" cy="10477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22</xdr:row>
      <xdr:rowOff>161925</xdr:rowOff>
    </xdr:from>
    <xdr:to>
      <xdr:col>39</xdr:col>
      <xdr:colOff>123825</xdr:colOff>
      <xdr:row>24</xdr:row>
      <xdr:rowOff>142875</xdr:rowOff>
    </xdr:to>
    <xdr:sp macro="" textlink="">
      <xdr:nvSpPr>
        <xdr:cNvPr id="32" name="正方形/長方形 31"/>
        <xdr:cNvSpPr/>
      </xdr:nvSpPr>
      <xdr:spPr>
        <a:xfrm>
          <a:off x="6705600" y="5724525"/>
          <a:ext cx="3990975" cy="552450"/>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2</xdr:row>
      <xdr:rowOff>133350</xdr:rowOff>
    </xdr:from>
    <xdr:to>
      <xdr:col>20</xdr:col>
      <xdr:colOff>180975</xdr:colOff>
      <xdr:row>8</xdr:row>
      <xdr:rowOff>57150</xdr:rowOff>
    </xdr:to>
    <xdr:sp macro="" textlink="">
      <xdr:nvSpPr>
        <xdr:cNvPr id="28" name="角丸四角形 27"/>
        <xdr:cNvSpPr/>
      </xdr:nvSpPr>
      <xdr:spPr>
        <a:xfrm>
          <a:off x="200025" y="552450"/>
          <a:ext cx="5410200" cy="1638300"/>
        </a:xfrm>
        <a:prstGeom prst="roundRect">
          <a:avLst/>
        </a:prstGeom>
        <a:noFill/>
        <a:ln w="381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1</xdr:row>
      <xdr:rowOff>228599</xdr:rowOff>
    </xdr:from>
    <xdr:to>
      <xdr:col>7</xdr:col>
      <xdr:colOff>28574</xdr:colOff>
      <xdr:row>2</xdr:row>
      <xdr:rowOff>228599</xdr:rowOff>
    </xdr:to>
    <xdr:sp macro="" textlink="">
      <xdr:nvSpPr>
        <xdr:cNvPr id="33" name="角丸四角形 32"/>
        <xdr:cNvSpPr/>
      </xdr:nvSpPr>
      <xdr:spPr>
        <a:xfrm>
          <a:off x="600075" y="514349"/>
          <a:ext cx="1285874" cy="352425"/>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　利用の手順</a:t>
          </a:r>
        </a:p>
      </xdr:txBody>
    </xdr:sp>
    <xdr:clientData/>
  </xdr:twoCellAnchor>
  <xdr:twoCellAnchor>
    <xdr:from>
      <xdr:col>14</xdr:col>
      <xdr:colOff>161924</xdr:colOff>
      <xdr:row>17</xdr:row>
      <xdr:rowOff>19049</xdr:rowOff>
    </xdr:from>
    <xdr:to>
      <xdr:col>15</xdr:col>
      <xdr:colOff>209549</xdr:colOff>
      <xdr:row>17</xdr:row>
      <xdr:rowOff>257175</xdr:rowOff>
    </xdr:to>
    <xdr:sp macro="" textlink="">
      <xdr:nvSpPr>
        <xdr:cNvPr id="3" name="楕円 2">
          <a:hlinkClick xmlns:r="http://schemas.openxmlformats.org/officeDocument/2006/relationships" r:id="rId5"/>
        </xdr:cNvPr>
        <xdr:cNvSpPr/>
      </xdr:nvSpPr>
      <xdr:spPr>
        <a:xfrm>
          <a:off x="3876674" y="4448174"/>
          <a:ext cx="333375" cy="238126"/>
        </a:xfrm>
        <a:prstGeom prst="ellipse">
          <a:avLst/>
        </a:prstGeom>
        <a:solidFill>
          <a:srgbClr val="FFFF00"/>
        </a:solidFill>
        <a:ln/>
        <a:scene3d>
          <a:camera prst="orthographicFront"/>
          <a:lightRig rig="threePt" dir="t"/>
        </a:scene3d>
        <a:sp3d>
          <a:bevelT/>
        </a:sp3d>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b="1">
              <a:latin typeface="Arial" panose="020B0604020202020204" pitchFamily="34" charset="0"/>
              <a:cs typeface="Arial" panose="020B0604020202020204" pitchFamily="34" charset="0"/>
            </a:rPr>
            <a:t>?</a:t>
          </a:r>
        </a:p>
        <a:p>
          <a:pPr algn="l"/>
          <a:endParaRPr kumimoji="1" lang="ja-JP" altLang="en-US" sz="1100"/>
        </a:p>
      </xdr:txBody>
    </xdr:sp>
    <xdr:clientData/>
  </xdr:twoCellAnchor>
  <xdr:twoCellAnchor>
    <xdr:from>
      <xdr:col>8</xdr:col>
      <xdr:colOff>28575</xdr:colOff>
      <xdr:row>14</xdr:row>
      <xdr:rowOff>190500</xdr:rowOff>
    </xdr:from>
    <xdr:to>
      <xdr:col>12</xdr:col>
      <xdr:colOff>200025</xdr:colOff>
      <xdr:row>16</xdr:row>
      <xdr:rowOff>19050</xdr:rowOff>
    </xdr:to>
    <xdr:sp macro="" textlink="">
      <xdr:nvSpPr>
        <xdr:cNvPr id="4" name="線吹き出し 1 (枠付き) 3"/>
        <xdr:cNvSpPr/>
      </xdr:nvSpPr>
      <xdr:spPr>
        <a:xfrm>
          <a:off x="2171700" y="4333875"/>
          <a:ext cx="1314450" cy="400050"/>
        </a:xfrm>
        <a:prstGeom prst="borderCallout1">
          <a:avLst>
            <a:gd name="adj1" fmla="val 97596"/>
            <a:gd name="adj2" fmla="val 41667"/>
            <a:gd name="adj3" fmla="val 191712"/>
            <a:gd name="adj4" fmla="val 23261"/>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①</a:t>
          </a:r>
          <a:r>
            <a:rPr kumimoji="1" lang="ja-JP" altLang="en-US" sz="1200" b="1" baseline="0">
              <a:latin typeface="メイリオ" panose="020B0604030504040204" pitchFamily="50" charset="-128"/>
              <a:ea typeface="メイリオ" panose="020B0604030504040204" pitchFamily="50" charset="-128"/>
            </a:rPr>
            <a:t> </a:t>
          </a:r>
          <a:r>
            <a:rPr kumimoji="1" lang="ja-JP" altLang="en-US" sz="1200" b="1">
              <a:latin typeface="メイリオ" panose="020B0604030504040204" pitchFamily="50" charset="-128"/>
              <a:ea typeface="メイリオ" panose="020B0604030504040204" pitchFamily="50" charset="-128"/>
            </a:rPr>
            <a:t>年齢を選択</a:t>
          </a:r>
        </a:p>
      </xdr:txBody>
    </xdr:sp>
    <xdr:clientData/>
  </xdr:twoCellAnchor>
  <xdr:twoCellAnchor>
    <xdr:from>
      <xdr:col>14</xdr:col>
      <xdr:colOff>9525</xdr:colOff>
      <xdr:row>13</xdr:row>
      <xdr:rowOff>104776</xdr:rowOff>
    </xdr:from>
    <xdr:to>
      <xdr:col>22</xdr:col>
      <xdr:colOff>104775</xdr:colOff>
      <xdr:row>16</xdr:row>
      <xdr:rowOff>66676</xdr:rowOff>
    </xdr:to>
    <xdr:sp macro="" textlink="">
      <xdr:nvSpPr>
        <xdr:cNvPr id="26" name="線吹き出し 1 (枠付き) 25"/>
        <xdr:cNvSpPr/>
      </xdr:nvSpPr>
      <xdr:spPr>
        <a:xfrm>
          <a:off x="3867150" y="3886201"/>
          <a:ext cx="2381250" cy="762000"/>
        </a:xfrm>
        <a:prstGeom prst="borderCallout1">
          <a:avLst>
            <a:gd name="adj1" fmla="val 88262"/>
            <a:gd name="adj2" fmla="val 39267"/>
            <a:gd name="adj3" fmla="val 151209"/>
            <a:gd name="adj4" fmla="val 24461"/>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latin typeface="メイリオ" panose="020B0604030504040204" pitchFamily="50" charset="-128"/>
              <a:ea typeface="メイリオ" panose="020B0604030504040204" pitchFamily="50" charset="-128"/>
            </a:rPr>
            <a:t>② 所得金額を入力</a:t>
          </a:r>
          <a:endParaRPr kumimoji="1" lang="en-US" altLang="ja-JP" sz="1200" b="1" baseline="0">
            <a:latin typeface="メイリオ" panose="020B0604030504040204" pitchFamily="50" charset="-128"/>
            <a:ea typeface="メイリオ" panose="020B0604030504040204" pitchFamily="50" charset="-128"/>
          </a:endParaRPr>
        </a:p>
        <a:p>
          <a:pPr algn="l"/>
          <a:r>
            <a:rPr kumimoji="1" lang="en-US" altLang="ja-JP" sz="1200" b="1" baseline="0">
              <a:latin typeface="メイリオ" panose="020B0604030504040204" pitchFamily="50" charset="-128"/>
              <a:ea typeface="メイリオ" panose="020B0604030504040204" pitchFamily="50" charset="-128"/>
            </a:rPr>
            <a:t>※ </a:t>
          </a:r>
          <a:r>
            <a:rPr kumimoji="1" lang="ja-JP" altLang="en-US" sz="1200" b="1" baseline="0">
              <a:latin typeface="メイリオ" panose="020B0604030504040204" pitchFamily="50" charset="-128"/>
              <a:ea typeface="メイリオ" panose="020B0604030504040204" pitchFamily="50" charset="-128"/>
            </a:rPr>
            <a:t>０円の場合は、”０”を入力 </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2</xdr:col>
      <xdr:colOff>228600</xdr:colOff>
      <xdr:row>15</xdr:row>
      <xdr:rowOff>57150</xdr:rowOff>
    </xdr:from>
    <xdr:to>
      <xdr:col>7</xdr:col>
      <xdr:colOff>114300</xdr:colOff>
      <xdr:row>16</xdr:row>
      <xdr:rowOff>200025</xdr:rowOff>
    </xdr:to>
    <xdr:sp macro="" textlink="">
      <xdr:nvSpPr>
        <xdr:cNvPr id="7" name="角丸四角形 6"/>
        <xdr:cNvSpPr/>
      </xdr:nvSpPr>
      <xdr:spPr>
        <a:xfrm>
          <a:off x="657225" y="3914775"/>
          <a:ext cx="1314450" cy="4286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28576</xdr:rowOff>
    </xdr:from>
    <xdr:to>
      <xdr:col>18</xdr:col>
      <xdr:colOff>171450</xdr:colOff>
      <xdr:row>9</xdr:row>
      <xdr:rowOff>47626</xdr:rowOff>
    </xdr:to>
    <xdr:sp macro="" textlink="">
      <xdr:nvSpPr>
        <xdr:cNvPr id="2" name="右矢印 1"/>
        <xdr:cNvSpPr/>
      </xdr:nvSpPr>
      <xdr:spPr>
        <a:xfrm>
          <a:off x="4695825" y="1447801"/>
          <a:ext cx="619125"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0</xdr:row>
      <xdr:rowOff>133350</xdr:rowOff>
    </xdr:from>
    <xdr:to>
      <xdr:col>6</xdr:col>
      <xdr:colOff>19050</xdr:colOff>
      <xdr:row>2</xdr:row>
      <xdr:rowOff>28575</xdr:rowOff>
    </xdr:to>
    <xdr:sp macro="" textlink="">
      <xdr:nvSpPr>
        <xdr:cNvPr id="4" name="角丸四角形 3">
          <a:hlinkClick xmlns:r="http://schemas.openxmlformats.org/officeDocument/2006/relationships" r:id="rId1"/>
        </xdr:cNvPr>
        <xdr:cNvSpPr/>
      </xdr:nvSpPr>
      <xdr:spPr>
        <a:xfrm>
          <a:off x="266700" y="133350"/>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171451</xdr:colOff>
      <xdr:row>2</xdr:row>
      <xdr:rowOff>47625</xdr:rowOff>
    </xdr:from>
    <xdr:to>
      <xdr:col>6</xdr:col>
      <xdr:colOff>438150</xdr:colOff>
      <xdr:row>27</xdr:row>
      <xdr:rowOff>197033</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1" y="47625"/>
          <a:ext cx="4381499" cy="6102533"/>
        </a:xfrm>
        <a:prstGeom prst="rect">
          <a:avLst/>
        </a:prstGeom>
      </xdr:spPr>
    </xdr:pic>
    <xdr:clientData/>
  </xdr:twoCellAnchor>
  <xdr:twoCellAnchor>
    <xdr:from>
      <xdr:col>2</xdr:col>
      <xdr:colOff>552451</xdr:colOff>
      <xdr:row>5</xdr:row>
      <xdr:rowOff>190500</xdr:rowOff>
    </xdr:from>
    <xdr:to>
      <xdr:col>4</xdr:col>
      <xdr:colOff>161925</xdr:colOff>
      <xdr:row>7</xdr:row>
      <xdr:rowOff>161925</xdr:rowOff>
    </xdr:to>
    <xdr:sp macro="" textlink="">
      <xdr:nvSpPr>
        <xdr:cNvPr id="5" name="正方形/長方形 4"/>
        <xdr:cNvSpPr/>
      </xdr:nvSpPr>
      <xdr:spPr>
        <a:xfrm>
          <a:off x="1924051" y="904875"/>
          <a:ext cx="981074" cy="447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657226</xdr:colOff>
      <xdr:row>6</xdr:row>
      <xdr:rowOff>200025</xdr:rowOff>
    </xdr:from>
    <xdr:to>
      <xdr:col>4</xdr:col>
      <xdr:colOff>324411</xdr:colOff>
      <xdr:row>8</xdr:row>
      <xdr:rowOff>209550</xdr:rowOff>
    </xdr:to>
    <xdr:pic>
      <xdr:nvPicPr>
        <xdr:cNvPr id="13" name="図 12" descr="画面の領域"/>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6" y="1152525"/>
          <a:ext cx="352985" cy="485775"/>
        </a:xfrm>
        <a:prstGeom prst="rect">
          <a:avLst/>
        </a:prstGeom>
      </xdr:spPr>
    </xdr:pic>
    <xdr:clientData/>
  </xdr:twoCellAnchor>
  <xdr:twoCellAnchor>
    <xdr:from>
      <xdr:col>0</xdr:col>
      <xdr:colOff>171450</xdr:colOff>
      <xdr:row>2</xdr:row>
      <xdr:rowOff>76200</xdr:rowOff>
    </xdr:from>
    <xdr:to>
      <xdr:col>6</xdr:col>
      <xdr:colOff>371475</xdr:colOff>
      <xdr:row>27</xdr:row>
      <xdr:rowOff>190500</xdr:rowOff>
    </xdr:to>
    <xdr:sp macro="" textlink="">
      <xdr:nvSpPr>
        <xdr:cNvPr id="20" name="正方形/長方形 19"/>
        <xdr:cNvSpPr/>
      </xdr:nvSpPr>
      <xdr:spPr>
        <a:xfrm>
          <a:off x="171450" y="76200"/>
          <a:ext cx="4314825" cy="60674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xdr:col>
      <xdr:colOff>495300</xdr:colOff>
      <xdr:row>6</xdr:row>
      <xdr:rowOff>133349</xdr:rowOff>
    </xdr:from>
    <xdr:to>
      <xdr:col>15</xdr:col>
      <xdr:colOff>99055</xdr:colOff>
      <xdr:row>16</xdr:row>
      <xdr:rowOff>200396</xdr:rowOff>
    </xdr:to>
    <xdr:pic>
      <xdr:nvPicPr>
        <xdr:cNvPr id="4" name="図 3" descr="画面の領域"/>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24300" y="1085849"/>
          <a:ext cx="6461755" cy="2448297"/>
        </a:xfrm>
        <a:prstGeom prst="rect">
          <a:avLst/>
        </a:prstGeom>
      </xdr:spPr>
    </xdr:pic>
    <xdr:clientData/>
  </xdr:twoCellAnchor>
  <xdr:twoCellAnchor>
    <xdr:from>
      <xdr:col>4</xdr:col>
      <xdr:colOff>457200</xdr:colOff>
      <xdr:row>7</xdr:row>
      <xdr:rowOff>133350</xdr:rowOff>
    </xdr:from>
    <xdr:to>
      <xdr:col>10</xdr:col>
      <xdr:colOff>257175</xdr:colOff>
      <xdr:row>14</xdr:row>
      <xdr:rowOff>76200</xdr:rowOff>
    </xdr:to>
    <xdr:cxnSp macro="">
      <xdr:nvCxnSpPr>
        <xdr:cNvPr id="17" name="直線矢印コネクタ 16"/>
        <xdr:cNvCxnSpPr/>
      </xdr:nvCxnSpPr>
      <xdr:spPr>
        <a:xfrm>
          <a:off x="3200400" y="1323975"/>
          <a:ext cx="3914775" cy="1609725"/>
        </a:xfrm>
        <a:prstGeom prst="straightConnector1">
          <a:avLst/>
        </a:prstGeom>
        <a:ln w="57150" cap="flat">
          <a:solidFill>
            <a:srgbClr val="FF0000"/>
          </a:solidFill>
          <a:miter lim="800000"/>
          <a:headEnd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13</xdr:row>
      <xdr:rowOff>85726</xdr:rowOff>
    </xdr:from>
    <xdr:to>
      <xdr:col>13</xdr:col>
      <xdr:colOff>66675</xdr:colOff>
      <xdr:row>16</xdr:row>
      <xdr:rowOff>152401</xdr:rowOff>
    </xdr:to>
    <xdr:sp macro="" textlink="">
      <xdr:nvSpPr>
        <xdr:cNvPr id="7" name="正方形/長方形 6"/>
        <xdr:cNvSpPr/>
      </xdr:nvSpPr>
      <xdr:spPr>
        <a:xfrm>
          <a:off x="7258050" y="2705101"/>
          <a:ext cx="1724025" cy="781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485776</xdr:colOff>
      <xdr:row>6</xdr:row>
      <xdr:rowOff>95249</xdr:rowOff>
    </xdr:from>
    <xdr:to>
      <xdr:col>15</xdr:col>
      <xdr:colOff>104776</xdr:colOff>
      <xdr:row>16</xdr:row>
      <xdr:rowOff>209550</xdr:rowOff>
    </xdr:to>
    <xdr:sp macro="" textlink="">
      <xdr:nvSpPr>
        <xdr:cNvPr id="25" name="正方形/長方形 24"/>
        <xdr:cNvSpPr/>
      </xdr:nvSpPr>
      <xdr:spPr>
        <a:xfrm>
          <a:off x="3914776" y="1047749"/>
          <a:ext cx="6477000" cy="249555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476249</xdr:colOff>
      <xdr:row>19</xdr:row>
      <xdr:rowOff>180975</xdr:rowOff>
    </xdr:from>
    <xdr:to>
      <xdr:col>13</xdr:col>
      <xdr:colOff>95250</xdr:colOff>
      <xdr:row>24</xdr:row>
      <xdr:rowOff>19050</xdr:rowOff>
    </xdr:to>
    <xdr:sp macro="" textlink="">
      <xdr:nvSpPr>
        <xdr:cNvPr id="34" name="線吹き出し 1 (枠付き) 33"/>
        <xdr:cNvSpPr/>
      </xdr:nvSpPr>
      <xdr:spPr>
        <a:xfrm>
          <a:off x="5276849" y="4229100"/>
          <a:ext cx="3733801" cy="1028700"/>
        </a:xfrm>
        <a:prstGeom prst="borderCallout1">
          <a:avLst>
            <a:gd name="adj1" fmla="val -4408"/>
            <a:gd name="adj2" fmla="val 42143"/>
            <a:gd name="adj3" fmla="val -94614"/>
            <a:gd name="adj4" fmla="val 61860"/>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前年中の収入が”給与収入”のみのかたは、</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「給与所得控除後の金額」を試算表の「総所得金額等」に入力してください。</a:t>
          </a:r>
        </a:p>
      </xdr:txBody>
    </xdr:sp>
    <xdr:clientData/>
  </xdr:twoCellAnchor>
  <xdr:twoCellAnchor>
    <xdr:from>
      <xdr:col>0</xdr:col>
      <xdr:colOff>323850</xdr:colOff>
      <xdr:row>0</xdr:row>
      <xdr:rowOff>47625</xdr:rowOff>
    </xdr:from>
    <xdr:to>
      <xdr:col>2</xdr:col>
      <xdr:colOff>419100</xdr:colOff>
      <xdr:row>1</xdr:row>
      <xdr:rowOff>219075</xdr:rowOff>
    </xdr:to>
    <xdr:sp macro="" textlink="">
      <xdr:nvSpPr>
        <xdr:cNvPr id="12" name="角丸四角形 11">
          <a:hlinkClick xmlns:r="http://schemas.openxmlformats.org/officeDocument/2006/relationships" r:id="rId4"/>
        </xdr:cNvPr>
        <xdr:cNvSpPr/>
      </xdr:nvSpPr>
      <xdr:spPr>
        <a:xfrm>
          <a:off x="323850" y="4762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96029</xdr:colOff>
      <xdr:row>36</xdr:row>
      <xdr:rowOff>1130</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82429" cy="8097380"/>
        </a:xfrm>
        <a:prstGeom prst="rect">
          <a:avLst/>
        </a:prstGeom>
      </xdr:spPr>
    </xdr:pic>
    <xdr:clientData/>
  </xdr:twoCellAnchor>
  <xdr:twoCellAnchor editAs="oneCell">
    <xdr:from>
      <xdr:col>8</xdr:col>
      <xdr:colOff>342900</xdr:colOff>
      <xdr:row>3</xdr:row>
      <xdr:rowOff>38100</xdr:rowOff>
    </xdr:from>
    <xdr:to>
      <xdr:col>15</xdr:col>
      <xdr:colOff>56656</xdr:colOff>
      <xdr:row>18</xdr:row>
      <xdr:rowOff>191033</xdr:rowOff>
    </xdr:to>
    <xdr:pic>
      <xdr:nvPicPr>
        <xdr:cNvPr id="5" name="図 4"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29300" y="752475"/>
          <a:ext cx="4514356" cy="3724808"/>
        </a:xfrm>
        <a:prstGeom prst="rect">
          <a:avLst/>
        </a:prstGeom>
      </xdr:spPr>
    </xdr:pic>
    <xdr:clientData/>
  </xdr:twoCellAnchor>
  <xdr:twoCellAnchor>
    <xdr:from>
      <xdr:col>0</xdr:col>
      <xdr:colOff>314325</xdr:colOff>
      <xdr:row>23</xdr:row>
      <xdr:rowOff>152400</xdr:rowOff>
    </xdr:from>
    <xdr:to>
      <xdr:col>3</xdr:col>
      <xdr:colOff>647700</xdr:colOff>
      <xdr:row>24</xdr:row>
      <xdr:rowOff>171450</xdr:rowOff>
    </xdr:to>
    <xdr:sp macro="" textlink="">
      <xdr:nvSpPr>
        <xdr:cNvPr id="6" name="フローチャート: 処理 5"/>
        <xdr:cNvSpPr/>
      </xdr:nvSpPr>
      <xdr:spPr>
        <a:xfrm>
          <a:off x="314325" y="5153025"/>
          <a:ext cx="2390775" cy="257175"/>
        </a:xfrm>
        <a:prstGeom prst="flowChartProcess">
          <a:avLst/>
        </a:prstGeom>
        <a:solidFill>
          <a:srgbClr val="FF0000">
            <a:alpha val="40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16</xdr:row>
      <xdr:rowOff>200025</xdr:rowOff>
    </xdr:from>
    <xdr:to>
      <xdr:col>15</xdr:col>
      <xdr:colOff>28575</xdr:colOff>
      <xdr:row>18</xdr:row>
      <xdr:rowOff>161925</xdr:rowOff>
    </xdr:to>
    <xdr:sp macro="" textlink="">
      <xdr:nvSpPr>
        <xdr:cNvPr id="11" name="フローチャート: 処理 10"/>
        <xdr:cNvSpPr/>
      </xdr:nvSpPr>
      <xdr:spPr>
        <a:xfrm>
          <a:off x="6124575" y="4010025"/>
          <a:ext cx="4191000" cy="438150"/>
        </a:xfrm>
        <a:prstGeom prst="flowChartProcess">
          <a:avLst/>
        </a:prstGeom>
        <a:solidFill>
          <a:srgbClr val="FF0000">
            <a:alpha val="15000"/>
          </a:srgb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447676</xdr:colOff>
      <xdr:row>22</xdr:row>
      <xdr:rowOff>66675</xdr:rowOff>
    </xdr:from>
    <xdr:to>
      <xdr:col>4</xdr:col>
      <xdr:colOff>52570</xdr:colOff>
      <xdr:row>23</xdr:row>
      <xdr:rowOff>228600</xdr:rowOff>
    </xdr:to>
    <xdr:pic>
      <xdr:nvPicPr>
        <xdr:cNvPr id="13" name="図 12" descr="画面の領域"/>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05076" y="4829175"/>
          <a:ext cx="290694" cy="400050"/>
        </a:xfrm>
        <a:prstGeom prst="rect">
          <a:avLst/>
        </a:prstGeom>
      </xdr:spPr>
    </xdr:pic>
    <xdr:clientData/>
  </xdr:twoCellAnchor>
  <xdr:twoCellAnchor>
    <xdr:from>
      <xdr:col>4</xdr:col>
      <xdr:colOff>142875</xdr:colOff>
      <xdr:row>17</xdr:row>
      <xdr:rowOff>142876</xdr:rowOff>
    </xdr:from>
    <xdr:to>
      <xdr:col>8</xdr:col>
      <xdr:colOff>628650</xdr:colOff>
      <xdr:row>22</xdr:row>
      <xdr:rowOff>190500</xdr:rowOff>
    </xdr:to>
    <xdr:cxnSp macro="">
      <xdr:nvCxnSpPr>
        <xdr:cNvPr id="15" name="直線矢印コネクタ 14"/>
        <xdr:cNvCxnSpPr/>
      </xdr:nvCxnSpPr>
      <xdr:spPr>
        <a:xfrm flipV="1">
          <a:off x="2886075" y="3714751"/>
          <a:ext cx="3228975" cy="1238249"/>
        </a:xfrm>
        <a:prstGeom prst="straightConnector1">
          <a:avLst/>
        </a:prstGeom>
        <a:ln w="57150" cap="flat">
          <a:solidFill>
            <a:srgbClr val="FF0000"/>
          </a:solidFill>
          <a:miter lim="800000"/>
          <a:headEnd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457200</xdr:colOff>
      <xdr:row>21</xdr:row>
      <xdr:rowOff>38100</xdr:rowOff>
    </xdr:from>
    <xdr:to>
      <xdr:col>15</xdr:col>
      <xdr:colOff>85725</xdr:colOff>
      <xdr:row>26</xdr:row>
      <xdr:rowOff>228601</xdr:rowOff>
    </xdr:to>
    <xdr:sp macro="" textlink="">
      <xdr:nvSpPr>
        <xdr:cNvPr id="20" name="線吹き出し 1 (枠付き) 19"/>
        <xdr:cNvSpPr/>
      </xdr:nvSpPr>
      <xdr:spPr>
        <a:xfrm>
          <a:off x="5943600" y="5038725"/>
          <a:ext cx="4429125" cy="1381126"/>
        </a:xfrm>
        <a:prstGeom prst="borderCallout1">
          <a:avLst>
            <a:gd name="adj1" fmla="val -4408"/>
            <a:gd name="adj2" fmla="val 44949"/>
            <a:gd name="adj3" fmla="val -68792"/>
            <a:gd name="adj4" fmla="val 57053"/>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確定申告をされたかたは、「確定申告書 第一表」の</a:t>
          </a:r>
          <a:r>
            <a:rPr kumimoji="1" lang="ja-JP" altLang="en-US" sz="1400" b="1">
              <a:latin typeface="メイリオ" panose="020B0604030504040204" pitchFamily="50" charset="-128"/>
              <a:ea typeface="メイリオ" panose="020B0604030504040204" pitchFamily="50" charset="-128"/>
            </a:rPr>
            <a:t>⑫</a:t>
          </a:r>
          <a:r>
            <a:rPr kumimoji="1" lang="ja-JP" altLang="en-US" sz="1100" b="1">
              <a:latin typeface="メイリオ" panose="020B0604030504040204" pitchFamily="50" charset="-128"/>
              <a:ea typeface="メイリオ" panose="020B0604030504040204" pitchFamily="50" charset="-128"/>
            </a:rPr>
            <a:t>に記載されている金額を試算表の「総所得金額等」に入力してください。</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分離所得</a:t>
          </a:r>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第三表</a:t>
          </a:r>
          <a:r>
            <a:rPr kumimoji="1" lang="en-US" altLang="ja-JP" sz="1100" b="1" u="sng">
              <a:solidFill>
                <a:sysClr val="windowText" lastClr="000000"/>
              </a:solidFill>
              <a:latin typeface="メイリオ" panose="020B0604030504040204" pitchFamily="50" charset="-128"/>
              <a:ea typeface="メイリオ" panose="020B0604030504040204" pitchFamily="50" charset="-128"/>
            </a:rPr>
            <a:t>)</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があるかたは、試算表での計算はできません。国保年金課資格賦課係までお問い合わせください。</a:t>
          </a:r>
        </a:p>
      </xdr:txBody>
    </xdr:sp>
    <xdr:clientData/>
  </xdr:twoCellAnchor>
  <xdr:twoCellAnchor>
    <xdr:from>
      <xdr:col>0</xdr:col>
      <xdr:colOff>276225</xdr:colOff>
      <xdr:row>0</xdr:row>
      <xdr:rowOff>66675</xdr:rowOff>
    </xdr:from>
    <xdr:to>
      <xdr:col>2</xdr:col>
      <xdr:colOff>371475</xdr:colOff>
      <xdr:row>2</xdr:row>
      <xdr:rowOff>0</xdr:rowOff>
    </xdr:to>
    <xdr:sp macro="" textlink="">
      <xdr:nvSpPr>
        <xdr:cNvPr id="10" name="角丸四角形 9">
          <a:hlinkClick xmlns:r="http://schemas.openxmlformats.org/officeDocument/2006/relationships" r:id="rId4"/>
        </xdr:cNvPr>
        <xdr:cNvSpPr/>
      </xdr:nvSpPr>
      <xdr:spPr>
        <a:xfrm>
          <a:off x="276225" y="6667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2</xdr:row>
      <xdr:rowOff>142875</xdr:rowOff>
    </xdr:from>
    <xdr:to>
      <xdr:col>24</xdr:col>
      <xdr:colOff>153337</xdr:colOff>
      <xdr:row>11</xdr:row>
      <xdr:rowOff>38444</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714375"/>
          <a:ext cx="6716062" cy="2467319"/>
        </a:xfrm>
        <a:prstGeom prst="rect">
          <a:avLst/>
        </a:prstGeom>
      </xdr:spPr>
    </xdr:pic>
    <xdr:clientData/>
  </xdr:twoCellAnchor>
  <xdr:twoCellAnchor>
    <xdr:from>
      <xdr:col>2</xdr:col>
      <xdr:colOff>19050</xdr:colOff>
      <xdr:row>3</xdr:row>
      <xdr:rowOff>114300</xdr:rowOff>
    </xdr:from>
    <xdr:to>
      <xdr:col>2</xdr:col>
      <xdr:colOff>209550</xdr:colOff>
      <xdr:row>4</xdr:row>
      <xdr:rowOff>0</xdr:rowOff>
    </xdr:to>
    <xdr:sp macro="" textlink="">
      <xdr:nvSpPr>
        <xdr:cNvPr id="3" name="正方形/長方形 2"/>
        <xdr:cNvSpPr/>
      </xdr:nvSpPr>
      <xdr:spPr>
        <a:xfrm>
          <a:off x="704850" y="590550"/>
          <a:ext cx="190500" cy="123825"/>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2</xdr:row>
      <xdr:rowOff>219075</xdr:rowOff>
    </xdr:from>
    <xdr:to>
      <xdr:col>3</xdr:col>
      <xdr:colOff>123824</xdr:colOff>
      <xdr:row>3</xdr:row>
      <xdr:rowOff>76200</xdr:rowOff>
    </xdr:to>
    <xdr:sp macro="" textlink="">
      <xdr:nvSpPr>
        <xdr:cNvPr id="4" name="正方形/長方形 3"/>
        <xdr:cNvSpPr/>
      </xdr:nvSpPr>
      <xdr:spPr>
        <a:xfrm>
          <a:off x="809625" y="790575"/>
          <a:ext cx="171449" cy="142875"/>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219074</xdr:colOff>
      <xdr:row>5</xdr:row>
      <xdr:rowOff>171450</xdr:rowOff>
    </xdr:from>
    <xdr:to>
      <xdr:col>14</xdr:col>
      <xdr:colOff>276225</xdr:colOff>
      <xdr:row>9</xdr:row>
      <xdr:rowOff>95250</xdr:rowOff>
    </xdr:to>
    <xdr:sp macro="" textlink="">
      <xdr:nvSpPr>
        <xdr:cNvPr id="5" name="正方形/長方形 4"/>
        <xdr:cNvSpPr/>
      </xdr:nvSpPr>
      <xdr:spPr>
        <a:xfrm>
          <a:off x="1647824" y="1600200"/>
          <a:ext cx="2628901" cy="1066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38101</xdr:colOff>
      <xdr:row>9</xdr:row>
      <xdr:rowOff>171450</xdr:rowOff>
    </xdr:from>
    <xdr:to>
      <xdr:col>9</xdr:col>
      <xdr:colOff>276225</xdr:colOff>
      <xdr:row>16</xdr:row>
      <xdr:rowOff>66675</xdr:rowOff>
    </xdr:to>
    <xdr:cxnSp macro="">
      <xdr:nvCxnSpPr>
        <xdr:cNvPr id="7" name="直線矢印コネクタ 6"/>
        <xdr:cNvCxnSpPr/>
      </xdr:nvCxnSpPr>
      <xdr:spPr>
        <a:xfrm flipH="1">
          <a:off x="2609851" y="2743200"/>
          <a:ext cx="238124" cy="1895475"/>
        </a:xfrm>
        <a:prstGeom prst="straightConnector1">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133350</xdr:rowOff>
    </xdr:from>
    <xdr:to>
      <xdr:col>6</xdr:col>
      <xdr:colOff>133350</xdr:colOff>
      <xdr:row>1</xdr:row>
      <xdr:rowOff>257175</xdr:rowOff>
    </xdr:to>
    <xdr:sp macro="" textlink="">
      <xdr:nvSpPr>
        <xdr:cNvPr id="9" name="角丸四角形 8">
          <a:hlinkClick xmlns:r="http://schemas.openxmlformats.org/officeDocument/2006/relationships" r:id="rId2"/>
        </xdr:cNvPr>
        <xdr:cNvSpPr/>
      </xdr:nvSpPr>
      <xdr:spPr>
        <a:xfrm>
          <a:off x="381000" y="133350"/>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twoCellAnchor>
    <xdr:from>
      <xdr:col>15</xdr:col>
      <xdr:colOff>228601</xdr:colOff>
      <xdr:row>19</xdr:row>
      <xdr:rowOff>171452</xdr:rowOff>
    </xdr:from>
    <xdr:to>
      <xdr:col>27</xdr:col>
      <xdr:colOff>228601</xdr:colOff>
      <xdr:row>23</xdr:row>
      <xdr:rowOff>85726</xdr:rowOff>
    </xdr:to>
    <xdr:sp macro="" textlink="">
      <xdr:nvSpPr>
        <xdr:cNvPr id="13" name="線吹き出し 1 (枠付き) 12"/>
        <xdr:cNvSpPr/>
      </xdr:nvSpPr>
      <xdr:spPr>
        <a:xfrm>
          <a:off x="4514851" y="5600702"/>
          <a:ext cx="3429000" cy="1057274"/>
        </a:xfrm>
        <a:prstGeom prst="borderCallout1">
          <a:avLst>
            <a:gd name="adj1" fmla="val -4408"/>
            <a:gd name="adj2" fmla="val 42143"/>
            <a:gd name="adj3" fmla="val -61208"/>
            <a:gd name="adj4" fmla="val 14065"/>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前年中の収入が”年金収入”のみのかたは、</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ここに表示された所得金額を、</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試算表の「総所得金額等」に入力してください。</a:t>
          </a:r>
        </a:p>
      </xdr:txBody>
    </xdr:sp>
    <xdr:clientData/>
  </xdr:twoCellAnchor>
  <xdr:twoCellAnchor>
    <xdr:from>
      <xdr:col>0</xdr:col>
      <xdr:colOff>123825</xdr:colOff>
      <xdr:row>12</xdr:row>
      <xdr:rowOff>104775</xdr:rowOff>
    </xdr:from>
    <xdr:to>
      <xdr:col>8</xdr:col>
      <xdr:colOff>9525</xdr:colOff>
      <xdr:row>15</xdr:row>
      <xdr:rowOff>57150</xdr:rowOff>
    </xdr:to>
    <xdr:sp macro="" textlink="">
      <xdr:nvSpPr>
        <xdr:cNvPr id="15" name="角丸四角形吹き出し 14"/>
        <xdr:cNvSpPr/>
      </xdr:nvSpPr>
      <xdr:spPr>
        <a:xfrm>
          <a:off x="123825" y="3533775"/>
          <a:ext cx="2171700" cy="809625"/>
        </a:xfrm>
        <a:prstGeom prst="wedgeRoundRectCallout">
          <a:avLst>
            <a:gd name="adj1" fmla="val -18700"/>
            <a:gd name="adj2" fmla="val 88395"/>
            <a:gd name="adj3" fmla="val 16667"/>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①　年齢を選択</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令和</a:t>
          </a:r>
          <a:r>
            <a:rPr kumimoji="1" lang="en-US" altLang="ja-JP" sz="1100" b="1">
              <a:latin typeface="メイリオ" panose="020B0604030504040204" pitchFamily="50" charset="-128"/>
              <a:ea typeface="メイリオ" panose="020B0604030504040204" pitchFamily="50" charset="-128"/>
            </a:rPr>
            <a:t>5</a:t>
          </a:r>
          <a:r>
            <a:rPr kumimoji="1" lang="ja-JP" altLang="en-US" sz="1100" b="1">
              <a:latin typeface="メイリオ" panose="020B0604030504040204" pitchFamily="50" charset="-128"/>
              <a:ea typeface="メイリオ" panose="020B0604030504040204" pitchFamily="50" charset="-128"/>
            </a:rPr>
            <a:t>年</a:t>
          </a:r>
          <a:r>
            <a:rPr kumimoji="1" lang="en-US" altLang="ja-JP" sz="1100" b="1">
              <a:latin typeface="メイリオ" panose="020B0604030504040204" pitchFamily="50" charset="-128"/>
              <a:ea typeface="メイリオ" panose="020B0604030504040204" pitchFamily="50" charset="-128"/>
            </a:rPr>
            <a:t>1</a:t>
          </a:r>
          <a:r>
            <a:rPr kumimoji="1" lang="ja-JP" altLang="en-US" sz="1100" b="1">
              <a:latin typeface="メイリオ" panose="020B0604030504040204" pitchFamily="50" charset="-128"/>
              <a:ea typeface="メイリオ" panose="020B0604030504040204" pitchFamily="50" charset="-128"/>
            </a:rPr>
            <a:t>月</a:t>
          </a:r>
          <a:r>
            <a:rPr kumimoji="1" lang="en-US" altLang="ja-JP" sz="1100" b="1">
              <a:latin typeface="メイリオ" panose="020B0604030504040204" pitchFamily="50" charset="-128"/>
              <a:ea typeface="メイリオ" panose="020B0604030504040204" pitchFamily="50" charset="-128"/>
            </a:rPr>
            <a:t>1</a:t>
          </a:r>
          <a:r>
            <a:rPr kumimoji="1" lang="ja-JP" altLang="en-US" sz="1100" b="1">
              <a:latin typeface="メイリオ" panose="020B0604030504040204" pitchFamily="50" charset="-128"/>
              <a:ea typeface="メイリオ" panose="020B0604030504040204" pitchFamily="50" charset="-128"/>
            </a:rPr>
            <a:t>日時点の年齢</a:t>
          </a:r>
        </a:p>
      </xdr:txBody>
    </xdr:sp>
    <xdr:clientData/>
  </xdr:twoCellAnchor>
  <xdr:twoCellAnchor>
    <xdr:from>
      <xdr:col>10</xdr:col>
      <xdr:colOff>161924</xdr:colOff>
      <xdr:row>12</xdr:row>
      <xdr:rowOff>9525</xdr:rowOff>
    </xdr:from>
    <xdr:to>
      <xdr:col>21</xdr:col>
      <xdr:colOff>95250</xdr:colOff>
      <xdr:row>15</xdr:row>
      <xdr:rowOff>28576</xdr:rowOff>
    </xdr:to>
    <xdr:sp macro="" textlink="">
      <xdr:nvSpPr>
        <xdr:cNvPr id="17" name="角丸四角形吹き出し 16"/>
        <xdr:cNvSpPr/>
      </xdr:nvSpPr>
      <xdr:spPr>
        <a:xfrm>
          <a:off x="3019424" y="3438525"/>
          <a:ext cx="3076576" cy="876301"/>
        </a:xfrm>
        <a:prstGeom prst="wedgeRoundRectCallout">
          <a:avLst>
            <a:gd name="adj1" fmla="val -43979"/>
            <a:gd name="adj2" fmla="val 104078"/>
            <a:gd name="adj3" fmla="val 16667"/>
          </a:avLst>
        </a:prstGeom>
        <a:solidFill>
          <a:schemeClr val="accent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②　支払金額を入力</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上の図の赤枠の中の金額を入力します。</a:t>
          </a:r>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0</xdr:row>
      <xdr:rowOff>66675</xdr:rowOff>
    </xdr:from>
    <xdr:to>
      <xdr:col>3</xdr:col>
      <xdr:colOff>152400</xdr:colOff>
      <xdr:row>0</xdr:row>
      <xdr:rowOff>476250</xdr:rowOff>
    </xdr:to>
    <xdr:sp macro="" textlink="">
      <xdr:nvSpPr>
        <xdr:cNvPr id="8" name="角丸四角形 7">
          <a:hlinkClick xmlns:r="http://schemas.openxmlformats.org/officeDocument/2006/relationships" r:id="rId1"/>
        </xdr:cNvPr>
        <xdr:cNvSpPr/>
      </xdr:nvSpPr>
      <xdr:spPr>
        <a:xfrm>
          <a:off x="228600" y="66675"/>
          <a:ext cx="1466850" cy="409575"/>
        </a:xfrm>
        <a:prstGeom prst="roundRect">
          <a:avLst/>
        </a:prstGeom>
        <a:solidFill>
          <a:schemeClr val="accent1"/>
        </a:solidFill>
        <a:ln w="6350">
          <a:solidFill>
            <a:schemeClr val="accent1"/>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latin typeface="メイリオ" panose="020B0604030504040204" pitchFamily="50" charset="-128"/>
              <a:ea typeface="メイリオ" panose="020B0604030504040204" pitchFamily="50" charset="-128"/>
            </a:rPr>
            <a:t>試算表へ戻る</a:t>
          </a:r>
          <a:endParaRPr kumimoji="1" lang="en-US" altLang="ja-JP" sz="1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w="6350">
          <a:solidFill>
            <a:schemeClr val="accent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AP27"/>
  <sheetViews>
    <sheetView showGridLines="0" showRowColHeaders="0" tabSelected="1" workbookViewId="0">
      <selection activeCell="G19" sqref="G19:J19"/>
    </sheetView>
  </sheetViews>
  <sheetFormatPr defaultColWidth="3.75" defaultRowHeight="22.5" customHeight="1" x14ac:dyDescent="0.4"/>
  <cols>
    <col min="1" max="1" width="1.875" style="1" customWidth="1"/>
    <col min="2" max="40" width="3.75" style="1"/>
    <col min="41" max="41" width="2.375" style="1" customWidth="1"/>
    <col min="42" max="16384" width="3.75" style="1"/>
  </cols>
  <sheetData>
    <row r="1" spans="3:42" ht="22.5" customHeight="1" x14ac:dyDescent="0.4">
      <c r="C1" s="79" t="s">
        <v>67</v>
      </c>
      <c r="D1" s="79"/>
      <c r="E1" s="79"/>
      <c r="F1" s="79"/>
      <c r="G1" s="79"/>
      <c r="H1" s="79"/>
      <c r="I1" s="79"/>
      <c r="J1" s="79"/>
      <c r="K1" s="79"/>
      <c r="L1" s="79"/>
      <c r="M1" s="79"/>
      <c r="N1" s="79"/>
      <c r="O1" s="79"/>
      <c r="P1" s="79"/>
    </row>
    <row r="2" spans="3:42" ht="27.75" customHeight="1" thickBot="1" x14ac:dyDescent="0.45">
      <c r="C2" s="79"/>
      <c r="D2" s="79"/>
      <c r="E2" s="79"/>
      <c r="F2" s="79"/>
      <c r="G2" s="79"/>
      <c r="H2" s="79"/>
      <c r="I2" s="79"/>
      <c r="J2" s="79"/>
      <c r="K2" s="79"/>
      <c r="L2" s="79"/>
      <c r="M2" s="79"/>
      <c r="N2" s="79"/>
      <c r="O2" s="79"/>
      <c r="P2" s="79"/>
    </row>
    <row r="3" spans="3:42" ht="22.5" customHeight="1" x14ac:dyDescent="0.4">
      <c r="C3" s="17"/>
      <c r="X3" s="63" t="s">
        <v>69</v>
      </c>
      <c r="Y3" s="64"/>
      <c r="Z3" s="64"/>
      <c r="AA3" s="64"/>
      <c r="AB3" s="64"/>
      <c r="AC3" s="64"/>
      <c r="AD3" s="64"/>
      <c r="AE3" s="64"/>
      <c r="AF3" s="64"/>
      <c r="AG3" s="64"/>
      <c r="AH3" s="64"/>
      <c r="AI3" s="64"/>
      <c r="AJ3" s="64"/>
      <c r="AK3" s="64"/>
      <c r="AL3" s="64"/>
      <c r="AM3" s="64"/>
      <c r="AN3" s="64"/>
      <c r="AO3" s="65"/>
      <c r="AP3" s="39"/>
    </row>
    <row r="4" spans="3:42" ht="22.5" customHeight="1" x14ac:dyDescent="0.4">
      <c r="C4" s="17" t="s">
        <v>53</v>
      </c>
      <c r="X4" s="66"/>
      <c r="Y4" s="67"/>
      <c r="Z4" s="67"/>
      <c r="AA4" s="67"/>
      <c r="AB4" s="67"/>
      <c r="AC4" s="67"/>
      <c r="AD4" s="67"/>
      <c r="AE4" s="67"/>
      <c r="AF4" s="67"/>
      <c r="AG4" s="67"/>
      <c r="AH4" s="67"/>
      <c r="AI4" s="67"/>
      <c r="AJ4" s="67"/>
      <c r="AK4" s="67"/>
      <c r="AL4" s="67"/>
      <c r="AM4" s="67"/>
      <c r="AN4" s="67"/>
      <c r="AO4" s="68"/>
    </row>
    <row r="5" spans="3:42" ht="22.5" customHeight="1" x14ac:dyDescent="0.4">
      <c r="C5" s="17" t="s">
        <v>41</v>
      </c>
      <c r="X5" s="66"/>
      <c r="Y5" s="67"/>
      <c r="Z5" s="67"/>
      <c r="AA5" s="67"/>
      <c r="AB5" s="67"/>
      <c r="AC5" s="67"/>
      <c r="AD5" s="67"/>
      <c r="AE5" s="67"/>
      <c r="AF5" s="67"/>
      <c r="AG5" s="67"/>
      <c r="AH5" s="67"/>
      <c r="AI5" s="67"/>
      <c r="AJ5" s="67"/>
      <c r="AK5" s="67"/>
      <c r="AL5" s="67"/>
      <c r="AM5" s="67"/>
      <c r="AN5" s="67"/>
      <c r="AO5" s="68"/>
    </row>
    <row r="6" spans="3:42" ht="22.5" customHeight="1" x14ac:dyDescent="0.4">
      <c r="C6" s="56" t="s">
        <v>49</v>
      </c>
      <c r="D6" s="56"/>
      <c r="E6" s="56"/>
      <c r="F6" s="56"/>
      <c r="G6" s="56"/>
      <c r="H6" s="56"/>
      <c r="I6" s="56"/>
      <c r="J6" s="56"/>
      <c r="K6" s="56"/>
      <c r="L6" s="56"/>
      <c r="M6" s="56"/>
      <c r="N6" s="56"/>
      <c r="O6" s="56"/>
      <c r="P6" s="56"/>
      <c r="Q6" s="56"/>
      <c r="R6" s="56"/>
      <c r="S6" s="56"/>
      <c r="T6" s="56"/>
      <c r="X6" s="66"/>
      <c r="Y6" s="67"/>
      <c r="Z6" s="67"/>
      <c r="AA6" s="67"/>
      <c r="AB6" s="67"/>
      <c r="AC6" s="67"/>
      <c r="AD6" s="67"/>
      <c r="AE6" s="67"/>
      <c r="AF6" s="67"/>
      <c r="AG6" s="67"/>
      <c r="AH6" s="67"/>
      <c r="AI6" s="67"/>
      <c r="AJ6" s="67"/>
      <c r="AK6" s="67"/>
      <c r="AL6" s="67"/>
      <c r="AM6" s="67"/>
      <c r="AN6" s="67"/>
      <c r="AO6" s="68"/>
    </row>
    <row r="7" spans="3:42" ht="22.5" customHeight="1" x14ac:dyDescent="0.4">
      <c r="C7" s="56"/>
      <c r="D7" s="56"/>
      <c r="E7" s="56"/>
      <c r="F7" s="56"/>
      <c r="G7" s="56"/>
      <c r="H7" s="56"/>
      <c r="I7" s="56"/>
      <c r="J7" s="56"/>
      <c r="K7" s="56"/>
      <c r="L7" s="56"/>
      <c r="M7" s="56"/>
      <c r="N7" s="56"/>
      <c r="O7" s="56"/>
      <c r="P7" s="56"/>
      <c r="Q7" s="56"/>
      <c r="R7" s="56"/>
      <c r="S7" s="56"/>
      <c r="T7" s="56"/>
      <c r="X7" s="66"/>
      <c r="Y7" s="67"/>
      <c r="Z7" s="67"/>
      <c r="AA7" s="67"/>
      <c r="AB7" s="67"/>
      <c r="AC7" s="67"/>
      <c r="AD7" s="67"/>
      <c r="AE7" s="67"/>
      <c r="AF7" s="67"/>
      <c r="AG7" s="67"/>
      <c r="AH7" s="67"/>
      <c r="AI7" s="67"/>
      <c r="AJ7" s="67"/>
      <c r="AK7" s="67"/>
      <c r="AL7" s="67"/>
      <c r="AM7" s="67"/>
      <c r="AN7" s="67"/>
      <c r="AO7" s="68"/>
    </row>
    <row r="8" spans="3:42" ht="22.5" customHeight="1" x14ac:dyDescent="0.4">
      <c r="C8" s="56"/>
      <c r="D8" s="56"/>
      <c r="E8" s="56"/>
      <c r="F8" s="56"/>
      <c r="G8" s="56"/>
      <c r="H8" s="56"/>
      <c r="I8" s="56"/>
      <c r="J8" s="56"/>
      <c r="K8" s="56"/>
      <c r="L8" s="56"/>
      <c r="M8" s="56"/>
      <c r="N8" s="56"/>
      <c r="O8" s="56"/>
      <c r="P8" s="56"/>
      <c r="Q8" s="56"/>
      <c r="R8" s="56"/>
      <c r="S8" s="56"/>
      <c r="T8" s="56"/>
      <c r="X8" s="66"/>
      <c r="Y8" s="67"/>
      <c r="Z8" s="67"/>
      <c r="AA8" s="67"/>
      <c r="AB8" s="67"/>
      <c r="AC8" s="67"/>
      <c r="AD8" s="67"/>
      <c r="AE8" s="67"/>
      <c r="AF8" s="67"/>
      <c r="AG8" s="67"/>
      <c r="AH8" s="67"/>
      <c r="AI8" s="67"/>
      <c r="AJ8" s="67"/>
      <c r="AK8" s="67"/>
      <c r="AL8" s="67"/>
      <c r="AM8" s="67"/>
      <c r="AN8" s="67"/>
      <c r="AO8" s="68"/>
    </row>
    <row r="9" spans="3:42" ht="22.5" customHeight="1" x14ac:dyDescent="0.4">
      <c r="X9" s="66"/>
      <c r="Y9" s="67"/>
      <c r="Z9" s="67"/>
      <c r="AA9" s="67"/>
      <c r="AB9" s="67"/>
      <c r="AC9" s="67"/>
      <c r="AD9" s="67"/>
      <c r="AE9" s="67"/>
      <c r="AF9" s="67"/>
      <c r="AG9" s="67"/>
      <c r="AH9" s="67"/>
      <c r="AI9" s="67"/>
      <c r="AJ9" s="67"/>
      <c r="AK9" s="67"/>
      <c r="AL9" s="67"/>
      <c r="AM9" s="67"/>
      <c r="AN9" s="67"/>
      <c r="AO9" s="68"/>
    </row>
    <row r="10" spans="3:42" ht="22.5" customHeight="1" x14ac:dyDescent="0.4">
      <c r="X10" s="66"/>
      <c r="Y10" s="67"/>
      <c r="Z10" s="67"/>
      <c r="AA10" s="67"/>
      <c r="AB10" s="67"/>
      <c r="AC10" s="67"/>
      <c r="AD10" s="67"/>
      <c r="AE10" s="67"/>
      <c r="AF10" s="67"/>
      <c r="AG10" s="67"/>
      <c r="AH10" s="67"/>
      <c r="AI10" s="67"/>
      <c r="AJ10" s="67"/>
      <c r="AK10" s="67"/>
      <c r="AL10" s="67"/>
      <c r="AM10" s="67"/>
      <c r="AN10" s="67"/>
      <c r="AO10" s="68"/>
    </row>
    <row r="11" spans="3:42" ht="22.5" customHeight="1" x14ac:dyDescent="0.4">
      <c r="X11" s="66"/>
      <c r="Y11" s="67"/>
      <c r="Z11" s="67"/>
      <c r="AA11" s="67"/>
      <c r="AB11" s="67"/>
      <c r="AC11" s="67"/>
      <c r="AD11" s="67"/>
      <c r="AE11" s="67"/>
      <c r="AF11" s="67"/>
      <c r="AG11" s="67"/>
      <c r="AH11" s="67"/>
      <c r="AI11" s="67"/>
      <c r="AJ11" s="67"/>
      <c r="AK11" s="67"/>
      <c r="AL11" s="67"/>
      <c r="AM11" s="67"/>
      <c r="AN11" s="67"/>
      <c r="AO11" s="68"/>
    </row>
    <row r="12" spans="3:42" ht="22.5" customHeight="1" thickBot="1" x14ac:dyDescent="0.45">
      <c r="W12" s="47"/>
      <c r="X12" s="69"/>
      <c r="Y12" s="70"/>
      <c r="Z12" s="70"/>
      <c r="AA12" s="70"/>
      <c r="AB12" s="70"/>
      <c r="AC12" s="70"/>
      <c r="AD12" s="70"/>
      <c r="AE12" s="70"/>
      <c r="AF12" s="70"/>
      <c r="AG12" s="70"/>
      <c r="AH12" s="70"/>
      <c r="AI12" s="70"/>
      <c r="AJ12" s="70"/>
      <c r="AK12" s="70"/>
      <c r="AL12" s="70"/>
      <c r="AM12" s="70"/>
      <c r="AN12" s="70"/>
      <c r="AO12" s="71"/>
    </row>
    <row r="13" spans="3:42" ht="22.5" customHeight="1" x14ac:dyDescent="0.4">
      <c r="Y13" s="47"/>
      <c r="Z13" s="47"/>
      <c r="AA13" s="47"/>
      <c r="AB13" s="47"/>
      <c r="AC13" s="47"/>
      <c r="AD13" s="47"/>
      <c r="AE13" s="47"/>
      <c r="AF13" s="47"/>
      <c r="AG13" s="47"/>
      <c r="AH13" s="47"/>
      <c r="AI13" s="47"/>
      <c r="AJ13" s="47"/>
      <c r="AK13" s="47"/>
      <c r="AL13" s="47"/>
      <c r="AM13" s="47"/>
    </row>
    <row r="14" spans="3:42" ht="18" customHeight="1" x14ac:dyDescent="0.4">
      <c r="W14" s="37"/>
      <c r="Y14" s="39"/>
      <c r="Z14" s="39"/>
      <c r="AA14" s="39"/>
      <c r="AB14" s="39"/>
      <c r="AC14" s="39"/>
      <c r="AD14" s="39"/>
      <c r="AE14" s="39"/>
      <c r="AF14" s="39"/>
      <c r="AG14" s="39"/>
      <c r="AH14" s="39"/>
      <c r="AI14" s="39"/>
      <c r="AJ14" s="39"/>
    </row>
    <row r="15" spans="3:42" ht="22.5" customHeight="1" x14ac:dyDescent="0.4">
      <c r="Z15" s="40"/>
      <c r="AA15" s="40"/>
      <c r="AB15" s="40"/>
      <c r="AC15" s="40"/>
      <c r="AD15" s="40"/>
      <c r="AE15" s="40"/>
      <c r="AF15" s="40"/>
      <c r="AG15" s="40"/>
      <c r="AH15" s="40"/>
      <c r="AI15" s="40"/>
      <c r="AJ15" s="40"/>
      <c r="AK15" s="40"/>
      <c r="AL15" s="41"/>
      <c r="AM15" s="40"/>
      <c r="AN15" s="40"/>
    </row>
    <row r="16" spans="3:42" ht="22.5" customHeight="1" x14ac:dyDescent="0.4">
      <c r="C16" s="50"/>
      <c r="D16" s="82" t="s">
        <v>57</v>
      </c>
      <c r="E16" s="82"/>
      <c r="F16" s="82"/>
      <c r="G16" s="82"/>
      <c r="Z16" s="41"/>
      <c r="AA16" s="72" t="s">
        <v>68</v>
      </c>
      <c r="AB16" s="72"/>
      <c r="AC16" s="72"/>
      <c r="AD16" s="72"/>
      <c r="AE16" s="72"/>
      <c r="AF16" s="72"/>
      <c r="AG16" s="72"/>
      <c r="AH16" s="72"/>
      <c r="AI16" s="72"/>
      <c r="AJ16" s="72"/>
      <c r="AK16" s="72"/>
      <c r="AL16" s="72"/>
      <c r="AM16" s="72"/>
      <c r="AN16" s="41"/>
    </row>
    <row r="17" spans="3:40" ht="22.5" customHeight="1" thickBot="1" x14ac:dyDescent="0.45">
      <c r="C17" s="50"/>
      <c r="D17" s="82"/>
      <c r="E17" s="82"/>
      <c r="F17" s="82"/>
      <c r="G17" s="82"/>
      <c r="Z17" s="41"/>
      <c r="AA17" s="41"/>
      <c r="AB17" s="41"/>
      <c r="AC17" s="41"/>
      <c r="AD17" s="41"/>
      <c r="AE17" s="75" t="s">
        <v>43</v>
      </c>
      <c r="AF17" s="75"/>
      <c r="AG17" s="75"/>
      <c r="AH17" s="73" t="str">
        <f>IF(試算表詳細!U29=0,"",試算表詳細!U29)</f>
        <v/>
      </c>
      <c r="AI17" s="73"/>
      <c r="AJ17" s="73"/>
      <c r="AK17" s="73"/>
      <c r="AL17" s="73"/>
      <c r="AM17" s="42" t="s">
        <v>42</v>
      </c>
      <c r="AN17" s="41"/>
    </row>
    <row r="18" spans="3:40" ht="22.5" customHeight="1" thickBot="1" x14ac:dyDescent="0.55000000000000004">
      <c r="G18" s="60" t="s">
        <v>62</v>
      </c>
      <c r="H18" s="61"/>
      <c r="I18" s="61"/>
      <c r="J18" s="62"/>
      <c r="K18" s="57" t="s">
        <v>63</v>
      </c>
      <c r="L18" s="58"/>
      <c r="M18" s="58"/>
      <c r="N18" s="58"/>
      <c r="O18" s="58"/>
      <c r="P18" s="58"/>
      <c r="Q18" s="58"/>
      <c r="R18" s="59"/>
      <c r="Z18" s="41"/>
      <c r="AA18" s="41"/>
      <c r="AB18" s="41"/>
      <c r="AC18" s="41"/>
      <c r="AD18" s="41"/>
      <c r="AE18" s="75" t="s">
        <v>44</v>
      </c>
      <c r="AF18" s="75"/>
      <c r="AG18" s="75"/>
      <c r="AH18" s="74" t="str">
        <f>IFERROR(ROUNDDOWN(AH17/12,0),"")</f>
        <v/>
      </c>
      <c r="AI18" s="74"/>
      <c r="AJ18" s="74"/>
      <c r="AK18" s="74"/>
      <c r="AL18" s="74"/>
      <c r="AM18" s="43" t="s">
        <v>42</v>
      </c>
      <c r="AN18" s="41"/>
    </row>
    <row r="19" spans="3:40" ht="22.5" customHeight="1" thickBot="1" x14ac:dyDescent="0.45">
      <c r="D19" s="60" t="s">
        <v>58</v>
      </c>
      <c r="E19" s="61"/>
      <c r="F19" s="61"/>
      <c r="G19" s="53" t="s">
        <v>70</v>
      </c>
      <c r="H19" s="54"/>
      <c r="I19" s="54"/>
      <c r="J19" s="55"/>
      <c r="K19" s="80"/>
      <c r="L19" s="81"/>
      <c r="M19" s="81"/>
      <c r="N19" s="81"/>
      <c r="O19" s="81"/>
      <c r="P19" s="81"/>
      <c r="Q19" s="81"/>
      <c r="R19" s="48" t="s">
        <v>61</v>
      </c>
      <c r="Z19" s="41"/>
      <c r="AA19" s="41"/>
      <c r="AB19" s="41"/>
      <c r="AC19" s="41"/>
      <c r="AD19" s="41"/>
      <c r="AE19" s="41"/>
      <c r="AF19" s="41"/>
      <c r="AG19" s="41"/>
      <c r="AH19" s="41"/>
      <c r="AI19" s="41"/>
      <c r="AJ19" s="41"/>
      <c r="AK19" s="41"/>
      <c r="AL19" s="41"/>
      <c r="AM19" s="41"/>
      <c r="AN19" s="41"/>
    </row>
    <row r="20" spans="3:40" ht="22.5" customHeight="1" thickBot="1" x14ac:dyDescent="0.45">
      <c r="D20" s="60" t="s">
        <v>59</v>
      </c>
      <c r="E20" s="61"/>
      <c r="F20" s="61"/>
      <c r="G20" s="53"/>
      <c r="H20" s="54"/>
      <c r="I20" s="54"/>
      <c r="J20" s="55"/>
      <c r="K20" s="80"/>
      <c r="L20" s="81"/>
      <c r="M20" s="81"/>
      <c r="N20" s="81"/>
      <c r="O20" s="81"/>
      <c r="P20" s="81"/>
      <c r="Q20" s="81"/>
      <c r="R20" s="48" t="s">
        <v>61</v>
      </c>
      <c r="Z20" s="41"/>
      <c r="AA20" s="49" t="s">
        <v>54</v>
      </c>
      <c r="AB20" s="49"/>
      <c r="AC20" s="49"/>
      <c r="AD20" s="49"/>
      <c r="AE20" s="49"/>
      <c r="AF20" s="49"/>
      <c r="AG20" s="49"/>
      <c r="AH20" s="49"/>
      <c r="AI20" s="49"/>
      <c r="AJ20" s="49"/>
      <c r="AK20" s="49"/>
      <c r="AL20" s="49"/>
      <c r="AM20" s="49"/>
      <c r="AN20" s="41"/>
    </row>
    <row r="21" spans="3:40" ht="22.5" customHeight="1" thickBot="1" x14ac:dyDescent="0.55000000000000004">
      <c r="D21" s="60" t="s">
        <v>60</v>
      </c>
      <c r="E21" s="61"/>
      <c r="F21" s="61"/>
      <c r="G21" s="53"/>
      <c r="H21" s="54"/>
      <c r="I21" s="54"/>
      <c r="J21" s="55"/>
      <c r="K21" s="80"/>
      <c r="L21" s="81"/>
      <c r="M21" s="81"/>
      <c r="N21" s="81"/>
      <c r="O21" s="81"/>
      <c r="P21" s="81"/>
      <c r="Q21" s="81"/>
      <c r="R21" s="48" t="s">
        <v>61</v>
      </c>
      <c r="Z21" s="41"/>
      <c r="AA21" s="75" t="s">
        <v>45</v>
      </c>
      <c r="AB21" s="75"/>
      <c r="AC21" s="75"/>
      <c r="AD21" s="75"/>
      <c r="AE21" s="75"/>
      <c r="AF21" s="75"/>
      <c r="AG21" s="75"/>
      <c r="AH21" s="75"/>
      <c r="AI21" s="72"/>
      <c r="AJ21" s="72"/>
      <c r="AK21" s="77"/>
      <c r="AL21" s="77"/>
      <c r="AM21" s="44" t="s">
        <v>46</v>
      </c>
      <c r="AN21" s="41"/>
    </row>
    <row r="22" spans="3:40" ht="22.5" customHeight="1" thickBot="1" x14ac:dyDescent="0.55000000000000004">
      <c r="D22" s="60" t="s">
        <v>55</v>
      </c>
      <c r="E22" s="61"/>
      <c r="F22" s="61"/>
      <c r="G22" s="53"/>
      <c r="H22" s="54"/>
      <c r="I22" s="54"/>
      <c r="J22" s="55"/>
      <c r="K22" s="80"/>
      <c r="L22" s="81"/>
      <c r="M22" s="81"/>
      <c r="N22" s="81"/>
      <c r="O22" s="81"/>
      <c r="P22" s="81"/>
      <c r="Q22" s="81"/>
      <c r="R22" s="48" t="s">
        <v>6</v>
      </c>
      <c r="Z22" s="41"/>
      <c r="AA22" s="45" t="str">
        <f>IF(AK21&gt;0,AK21,"")</f>
        <v/>
      </c>
      <c r="AB22" s="75" t="s">
        <v>47</v>
      </c>
      <c r="AC22" s="75"/>
      <c r="AD22" s="75"/>
      <c r="AE22" s="75"/>
      <c r="AF22" s="75"/>
      <c r="AG22" s="75"/>
      <c r="AH22" s="75"/>
      <c r="AI22" s="78" t="str">
        <f>IFERROR(IF(AK21="","",(ROUNDDOWN(IF(AK21=4,AH17,IF(AK21=5,(AH17*11/12),IF(AK21=6,(AH17*10/12),IF(AK21=7,(AH17*9/12),IF(AK21=8,(AH17*8/12),IF(AK21=9,(AH17*7/12),IF(AK21=10,(AH17*6/12),IF(AK21=11,(AH17*5/12),IF(AK21=12,(AH17*4/12),IF(AK21=1,(AH17*3/12),IF(AK21=2,(AH17*2/12),IF(AK21=3,(AH17/12))))))))))))),0))),"")</f>
        <v/>
      </c>
      <c r="AJ22" s="78"/>
      <c r="AK22" s="78"/>
      <c r="AL22" s="78"/>
      <c r="AM22" s="42" t="s">
        <v>42</v>
      </c>
      <c r="AN22" s="41"/>
    </row>
    <row r="23" spans="3:40" ht="22.5" customHeight="1" thickBot="1" x14ac:dyDescent="0.45">
      <c r="D23" s="60" t="s">
        <v>56</v>
      </c>
      <c r="E23" s="61"/>
      <c r="F23" s="61"/>
      <c r="G23" s="53"/>
      <c r="H23" s="54"/>
      <c r="I23" s="54"/>
      <c r="J23" s="55"/>
      <c r="K23" s="80"/>
      <c r="L23" s="81"/>
      <c r="M23" s="81"/>
      <c r="N23" s="81"/>
      <c r="O23" s="81"/>
      <c r="P23" s="81"/>
      <c r="Q23" s="81"/>
      <c r="R23" s="48" t="s">
        <v>6</v>
      </c>
      <c r="Z23" s="41"/>
      <c r="AA23" s="76" t="s">
        <v>51</v>
      </c>
      <c r="AB23" s="76"/>
      <c r="AC23" s="76"/>
      <c r="AD23" s="76"/>
      <c r="AE23" s="76"/>
      <c r="AF23" s="76"/>
      <c r="AG23" s="76"/>
      <c r="AH23" s="76"/>
      <c r="AI23" s="41"/>
      <c r="AJ23" s="41"/>
      <c r="AK23" s="41"/>
      <c r="AL23" s="41"/>
      <c r="AM23" s="41"/>
      <c r="AN23" s="41"/>
    </row>
    <row r="24" spans="3:40" ht="22.5" customHeight="1" x14ac:dyDescent="0.4">
      <c r="Y24" s="38"/>
      <c r="Z24" s="41"/>
      <c r="AA24" s="76"/>
      <c r="AB24" s="76"/>
      <c r="AC24" s="76"/>
      <c r="AD24" s="76"/>
      <c r="AE24" s="76"/>
      <c r="AF24" s="76"/>
      <c r="AG24" s="76"/>
      <c r="AH24" s="76"/>
      <c r="AI24" s="40"/>
      <c r="AJ24" s="40"/>
      <c r="AK24" s="40"/>
      <c r="AL24" s="40"/>
      <c r="AM24" s="40"/>
      <c r="AN24" s="41"/>
    </row>
    <row r="25" spans="3:40" ht="22.5" customHeight="1" x14ac:dyDescent="0.4">
      <c r="Y25" s="36"/>
      <c r="Z25" s="46"/>
      <c r="AA25" s="46"/>
      <c r="AB25" s="46"/>
      <c r="AC25" s="46"/>
      <c r="AD25" s="46"/>
      <c r="AE25" s="46"/>
      <c r="AF25" s="46"/>
      <c r="AG25" s="40"/>
      <c r="AH25" s="40"/>
      <c r="AI25" s="40"/>
      <c r="AJ25" s="40"/>
      <c r="AK25" s="40"/>
      <c r="AL25" s="40"/>
      <c r="AM25" s="40"/>
      <c r="AN25" s="40"/>
    </row>
    <row r="26" spans="3:40" ht="22.5" customHeight="1" x14ac:dyDescent="0.4">
      <c r="X26" s="36"/>
      <c r="Y26" s="36"/>
      <c r="Z26" s="36"/>
      <c r="AA26" s="36"/>
      <c r="AB26" s="36"/>
      <c r="AC26" s="36"/>
      <c r="AD26" s="36"/>
      <c r="AE26" s="36"/>
      <c r="AF26" s="36"/>
      <c r="AG26" s="36"/>
      <c r="AH26" s="36"/>
      <c r="AI26" s="36"/>
      <c r="AJ26" s="36"/>
    </row>
    <row r="27" spans="3:40" ht="22.5" customHeight="1" x14ac:dyDescent="0.4">
      <c r="Y27" s="36"/>
      <c r="Z27" s="36"/>
      <c r="AA27" s="36"/>
      <c r="AB27" s="36"/>
      <c r="AC27" s="36"/>
      <c r="AD27" s="36"/>
      <c r="AE27" s="36"/>
      <c r="AF27" s="36"/>
      <c r="AG27" s="36"/>
      <c r="AH27" s="36"/>
      <c r="AI27" s="36"/>
      <c r="AJ27" s="36"/>
    </row>
  </sheetData>
  <sheetProtection algorithmName="SHA-512" hashValue="7rtiW/ReJBZVueMK1+HiaK/4kEZik5bJMx//cZVMUoQJAU1gm41X4anVx3xbfRiUxyLEFkCds/6YfaQK1amdbg==" saltValue="J+wmsi1MvCOjtiYakoxpaQ==" spinCount="100000" sheet="1" objects="1" scenarios="1" selectLockedCells="1"/>
  <mergeCells count="32">
    <mergeCell ref="C1:P2"/>
    <mergeCell ref="D20:F20"/>
    <mergeCell ref="K20:Q20"/>
    <mergeCell ref="G20:J20"/>
    <mergeCell ref="D23:F23"/>
    <mergeCell ref="K23:Q23"/>
    <mergeCell ref="D21:F21"/>
    <mergeCell ref="K21:Q21"/>
    <mergeCell ref="D22:F22"/>
    <mergeCell ref="K22:Q22"/>
    <mergeCell ref="G21:J21"/>
    <mergeCell ref="G22:J22"/>
    <mergeCell ref="G23:J23"/>
    <mergeCell ref="D16:G17"/>
    <mergeCell ref="D19:F19"/>
    <mergeCell ref="K19:Q19"/>
    <mergeCell ref="AA23:AH24"/>
    <mergeCell ref="AK21:AL21"/>
    <mergeCell ref="AI21:AJ21"/>
    <mergeCell ref="AB22:AH22"/>
    <mergeCell ref="AI22:AL22"/>
    <mergeCell ref="AA21:AH21"/>
    <mergeCell ref="G19:J19"/>
    <mergeCell ref="C6:T8"/>
    <mergeCell ref="K18:R18"/>
    <mergeCell ref="G18:J18"/>
    <mergeCell ref="X3:AO12"/>
    <mergeCell ref="AA16:AM16"/>
    <mergeCell ref="AH17:AL17"/>
    <mergeCell ref="AH18:AL18"/>
    <mergeCell ref="AE17:AG17"/>
    <mergeCell ref="AE18:AG18"/>
  </mergeCells>
  <phoneticPr fontId="3"/>
  <dataValidations count="2">
    <dataValidation type="list" allowBlank="1" showInputMessage="1" showErrorMessage="1" sqref="AK21:AL21">
      <formula1>"４,５,６,７,８,９,１０,１１,１２,１,２,３"</formula1>
    </dataValidation>
    <dataValidation type="list" allowBlank="1" showInputMessage="1" showErrorMessage="1" sqref="G19:J23">
      <formula1>"　　 ,未就学児,39歳以下,40歳～64歳,65歳～74歳"</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C31"/>
  <sheetViews>
    <sheetView showGridLines="0" showRowColHeaders="0" workbookViewId="0"/>
  </sheetViews>
  <sheetFormatPr defaultColWidth="3.75" defaultRowHeight="22.5" customHeight="1" x14ac:dyDescent="0.4"/>
  <cols>
    <col min="1" max="27" width="3.75" style="1"/>
    <col min="28" max="29" width="3.75" style="1" hidden="1" customWidth="1"/>
    <col min="30" max="16384" width="3.75" style="1"/>
  </cols>
  <sheetData>
    <row r="1" spans="2:27" ht="18" customHeight="1" x14ac:dyDescent="0.4"/>
    <row r="3" spans="2:27" ht="11.25" customHeight="1" x14ac:dyDescent="0.4"/>
    <row r="4" spans="2:27" ht="22.5" customHeight="1" x14ac:dyDescent="0.4">
      <c r="B4" s="17" t="s">
        <v>50</v>
      </c>
    </row>
    <row r="5" spans="2:27" ht="21.75" customHeight="1" thickBot="1" x14ac:dyDescent="0.45">
      <c r="B5" s="17" t="s">
        <v>28</v>
      </c>
    </row>
    <row r="6" spans="2:27" ht="22.5" customHeight="1" thickBot="1" x14ac:dyDescent="0.45">
      <c r="E6" s="146" t="s">
        <v>5</v>
      </c>
      <c r="F6" s="147"/>
      <c r="G6" s="147"/>
      <c r="H6" s="155"/>
      <c r="I6" s="146" t="s">
        <v>29</v>
      </c>
      <c r="J6" s="147"/>
      <c r="K6" s="147"/>
      <c r="L6" s="147"/>
      <c r="M6" s="147"/>
      <c r="N6" s="147"/>
      <c r="O6" s="147"/>
      <c r="P6" s="155"/>
      <c r="Q6" s="3"/>
      <c r="R6" s="3"/>
      <c r="S6" s="3"/>
      <c r="T6" s="146" t="s">
        <v>7</v>
      </c>
      <c r="U6" s="147"/>
      <c r="V6" s="147"/>
      <c r="W6" s="147"/>
      <c r="X6" s="147"/>
      <c r="Y6" s="147"/>
      <c r="Z6" s="147"/>
      <c r="AA6" s="155"/>
    </row>
    <row r="7" spans="2:27" ht="22.5" customHeight="1" thickBot="1" x14ac:dyDescent="0.45">
      <c r="B7" s="146" t="s">
        <v>0</v>
      </c>
      <c r="C7" s="147"/>
      <c r="D7" s="147"/>
      <c r="E7" s="152" t="str">
        <f>IF(試算表!G19="","",試算表!G19)</f>
        <v xml:space="preserve">　　 </v>
      </c>
      <c r="F7" s="153"/>
      <c r="G7" s="153"/>
      <c r="H7" s="154"/>
      <c r="I7" s="148" t="str">
        <f>IF(試算表!K19="","",試算表!K19)</f>
        <v/>
      </c>
      <c r="J7" s="149"/>
      <c r="K7" s="149"/>
      <c r="L7" s="149"/>
      <c r="M7" s="149"/>
      <c r="N7" s="149"/>
      <c r="O7" s="149"/>
      <c r="P7" s="7" t="s">
        <v>6</v>
      </c>
      <c r="T7" s="150" t="str">
        <f>IF(I7&gt;430000,IF(I7="","",IF(I7&lt;24000001,I7-430000,IF(I7&lt;=24500000,I7-290000,IF(AND(25000000&gt;=I7,I7&gt;2450000),I7-150000,I7)))),0)</f>
        <v/>
      </c>
      <c r="U7" s="151"/>
      <c r="V7" s="151"/>
      <c r="W7" s="151"/>
      <c r="X7" s="151"/>
      <c r="Y7" s="151"/>
      <c r="Z7" s="151"/>
      <c r="AA7" s="7" t="s">
        <v>6</v>
      </c>
    </row>
    <row r="8" spans="2:27" ht="22.5" customHeight="1" thickBot="1" x14ac:dyDescent="0.45">
      <c r="B8" s="146" t="s">
        <v>1</v>
      </c>
      <c r="C8" s="147"/>
      <c r="D8" s="147"/>
      <c r="E8" s="152" t="str">
        <f>IF(試算表!G20="","",試算表!G20)</f>
        <v/>
      </c>
      <c r="F8" s="153"/>
      <c r="G8" s="153"/>
      <c r="H8" s="154"/>
      <c r="I8" s="148" t="str">
        <f>IF(試算表!K20="","",試算表!K20)</f>
        <v/>
      </c>
      <c r="J8" s="149"/>
      <c r="K8" s="149"/>
      <c r="L8" s="149"/>
      <c r="M8" s="149"/>
      <c r="N8" s="149"/>
      <c r="O8" s="149"/>
      <c r="P8" s="7" t="s">
        <v>6</v>
      </c>
      <c r="T8" s="150" t="str">
        <f t="shared" ref="T8:T11" si="0">IF(I8&gt;430000,IF(I8="","",IF(I8&lt;24000001,I8-430000,IF(I8&lt;=24500000,I8-290000,IF(AND(25000000&gt;=I8,I8&gt;2450000),I8-150000,I8)))),0)</f>
        <v/>
      </c>
      <c r="U8" s="151"/>
      <c r="V8" s="151"/>
      <c r="W8" s="151"/>
      <c r="X8" s="151"/>
      <c r="Y8" s="151"/>
      <c r="Z8" s="151"/>
      <c r="AA8" s="7" t="s">
        <v>6</v>
      </c>
    </row>
    <row r="9" spans="2:27" ht="22.5" customHeight="1" thickBot="1" x14ac:dyDescent="0.45">
      <c r="B9" s="146" t="s">
        <v>2</v>
      </c>
      <c r="C9" s="147"/>
      <c r="D9" s="147"/>
      <c r="E9" s="152" t="str">
        <f>IF(試算表!G21="","",試算表!G21)</f>
        <v/>
      </c>
      <c r="F9" s="153"/>
      <c r="G9" s="153"/>
      <c r="H9" s="154"/>
      <c r="I9" s="148" t="str">
        <f>IF(試算表!K21="","",試算表!K21)</f>
        <v/>
      </c>
      <c r="J9" s="149"/>
      <c r="K9" s="149"/>
      <c r="L9" s="149"/>
      <c r="M9" s="149"/>
      <c r="N9" s="149"/>
      <c r="O9" s="149"/>
      <c r="P9" s="7" t="s">
        <v>6</v>
      </c>
      <c r="T9" s="150" t="str">
        <f t="shared" si="0"/>
        <v/>
      </c>
      <c r="U9" s="151"/>
      <c r="V9" s="151"/>
      <c r="W9" s="151"/>
      <c r="X9" s="151"/>
      <c r="Y9" s="151"/>
      <c r="Z9" s="151"/>
      <c r="AA9" s="7" t="s">
        <v>6</v>
      </c>
    </row>
    <row r="10" spans="2:27" ht="22.5" customHeight="1" thickBot="1" x14ac:dyDescent="0.45">
      <c r="B10" s="146" t="s">
        <v>3</v>
      </c>
      <c r="C10" s="147"/>
      <c r="D10" s="147"/>
      <c r="E10" s="152" t="str">
        <f>IF(試算表!G22="","",試算表!G22)</f>
        <v/>
      </c>
      <c r="F10" s="153"/>
      <c r="G10" s="153"/>
      <c r="H10" s="154"/>
      <c r="I10" s="148" t="str">
        <f>IF(試算表!K22="","",試算表!K22)</f>
        <v/>
      </c>
      <c r="J10" s="149"/>
      <c r="K10" s="149"/>
      <c r="L10" s="149"/>
      <c r="M10" s="149"/>
      <c r="N10" s="149"/>
      <c r="O10" s="149"/>
      <c r="P10" s="7" t="s">
        <v>6</v>
      </c>
      <c r="T10" s="150" t="str">
        <f t="shared" si="0"/>
        <v/>
      </c>
      <c r="U10" s="151"/>
      <c r="V10" s="151"/>
      <c r="W10" s="151"/>
      <c r="X10" s="151"/>
      <c r="Y10" s="151"/>
      <c r="Z10" s="151"/>
      <c r="AA10" s="7" t="s">
        <v>6</v>
      </c>
    </row>
    <row r="11" spans="2:27" ht="22.5" customHeight="1" thickBot="1" x14ac:dyDescent="0.45">
      <c r="B11" s="146" t="s">
        <v>4</v>
      </c>
      <c r="C11" s="147"/>
      <c r="D11" s="147"/>
      <c r="E11" s="152" t="str">
        <f>IF(試算表!G23="","",試算表!G23)</f>
        <v/>
      </c>
      <c r="F11" s="153"/>
      <c r="G11" s="153"/>
      <c r="H11" s="154"/>
      <c r="I11" s="148" t="str">
        <f>IF(試算表!K23="","",試算表!K23)</f>
        <v/>
      </c>
      <c r="J11" s="149"/>
      <c r="K11" s="149"/>
      <c r="L11" s="149"/>
      <c r="M11" s="149"/>
      <c r="N11" s="149"/>
      <c r="O11" s="149"/>
      <c r="P11" s="7" t="s">
        <v>6</v>
      </c>
      <c r="T11" s="150" t="str">
        <f t="shared" si="0"/>
        <v/>
      </c>
      <c r="U11" s="151"/>
      <c r="V11" s="151"/>
      <c r="W11" s="151"/>
      <c r="X11" s="151"/>
      <c r="Y11" s="151"/>
      <c r="Z11" s="151"/>
      <c r="AA11" s="10" t="s">
        <v>6</v>
      </c>
    </row>
    <row r="13" spans="2:27" ht="22.5" customHeight="1" x14ac:dyDescent="0.4">
      <c r="B13" s="17" t="s">
        <v>24</v>
      </c>
    </row>
    <row r="14" spans="2:27" ht="22.5" customHeight="1" x14ac:dyDescent="0.4">
      <c r="F14" s="139" t="s">
        <v>10</v>
      </c>
      <c r="G14" s="133"/>
      <c r="H14" s="133"/>
      <c r="I14" s="133"/>
      <c r="J14" s="140"/>
      <c r="K14" s="141" t="s">
        <v>11</v>
      </c>
      <c r="L14" s="142"/>
      <c r="M14" s="142"/>
      <c r="N14" s="142"/>
      <c r="O14" s="143"/>
      <c r="P14" s="139" t="s">
        <v>12</v>
      </c>
      <c r="Q14" s="133"/>
      <c r="R14" s="133"/>
      <c r="S14" s="133"/>
      <c r="T14" s="140"/>
    </row>
    <row r="15" spans="2:27" ht="22.5" customHeight="1" x14ac:dyDescent="0.4">
      <c r="B15" s="131" t="s">
        <v>8</v>
      </c>
      <c r="C15" s="131"/>
      <c r="D15" s="131"/>
      <c r="E15" s="131"/>
      <c r="F15" s="139">
        <v>8.69</v>
      </c>
      <c r="G15" s="133"/>
      <c r="H15" s="133"/>
      <c r="I15" s="133"/>
      <c r="J15" s="6" t="s">
        <v>13</v>
      </c>
      <c r="K15" s="144" t="s">
        <v>65</v>
      </c>
      <c r="L15" s="145"/>
      <c r="M15" s="145"/>
      <c r="N15" s="145"/>
      <c r="O15" s="6" t="s">
        <v>13</v>
      </c>
      <c r="P15" s="145" t="s">
        <v>66</v>
      </c>
      <c r="Q15" s="145"/>
      <c r="R15" s="145"/>
      <c r="S15" s="145"/>
      <c r="T15" s="6" t="s">
        <v>13</v>
      </c>
    </row>
    <row r="16" spans="2:27" ht="22.5" customHeight="1" x14ac:dyDescent="0.4">
      <c r="B16" s="131" t="s">
        <v>9</v>
      </c>
      <c r="C16" s="131"/>
      <c r="D16" s="131"/>
      <c r="E16" s="131"/>
      <c r="F16" s="132">
        <v>49100</v>
      </c>
      <c r="G16" s="133"/>
      <c r="H16" s="133"/>
      <c r="I16" s="133"/>
      <c r="J16" s="6" t="s">
        <v>6</v>
      </c>
      <c r="K16" s="132">
        <v>16500</v>
      </c>
      <c r="L16" s="133"/>
      <c r="M16" s="133"/>
      <c r="N16" s="133"/>
      <c r="O16" s="6" t="s">
        <v>6</v>
      </c>
      <c r="P16" s="134">
        <v>16500</v>
      </c>
      <c r="Q16" s="133"/>
      <c r="R16" s="133"/>
      <c r="S16" s="133"/>
      <c r="T16" s="6" t="s">
        <v>6</v>
      </c>
    </row>
    <row r="17" spans="2:29" ht="22.5" customHeight="1" x14ac:dyDescent="0.4">
      <c r="B17" s="135" t="s">
        <v>23</v>
      </c>
      <c r="C17" s="135"/>
      <c r="D17" s="135"/>
      <c r="E17" s="135"/>
      <c r="F17" s="136">
        <v>650000</v>
      </c>
      <c r="G17" s="137"/>
      <c r="H17" s="137"/>
      <c r="I17" s="137"/>
      <c r="J17" s="5" t="s">
        <v>6</v>
      </c>
      <c r="K17" s="136">
        <v>240000</v>
      </c>
      <c r="L17" s="137"/>
      <c r="M17" s="137"/>
      <c r="N17" s="137"/>
      <c r="O17" s="5" t="s">
        <v>6</v>
      </c>
      <c r="P17" s="138">
        <v>170000</v>
      </c>
      <c r="Q17" s="137"/>
      <c r="R17" s="137"/>
      <c r="S17" s="137"/>
      <c r="T17" s="5" t="s">
        <v>6</v>
      </c>
    </row>
    <row r="18" spans="2:29" ht="22.5" customHeight="1" x14ac:dyDescent="0.4">
      <c r="B18" s="3"/>
      <c r="C18" s="3"/>
      <c r="D18" s="3"/>
      <c r="E18" s="3"/>
      <c r="F18" s="4"/>
      <c r="G18" s="2"/>
      <c r="H18" s="2"/>
      <c r="I18" s="2"/>
      <c r="J18" s="3"/>
      <c r="K18" s="4"/>
      <c r="L18" s="2"/>
      <c r="M18" s="2"/>
      <c r="N18" s="2"/>
      <c r="O18" s="3"/>
      <c r="P18" s="4"/>
      <c r="Q18" s="2"/>
      <c r="R18" s="2"/>
      <c r="S18" s="2"/>
      <c r="T18" s="3"/>
    </row>
    <row r="19" spans="2:29" ht="22.5" customHeight="1" thickBot="1" x14ac:dyDescent="0.45">
      <c r="B19" s="17" t="s">
        <v>48</v>
      </c>
      <c r="E19" s="12"/>
      <c r="F19" s="12"/>
      <c r="G19" s="12"/>
      <c r="H19" s="12"/>
    </row>
    <row r="20" spans="2:29" ht="22.5" customHeight="1" thickBot="1" x14ac:dyDescent="0.45">
      <c r="E20" s="11"/>
      <c r="F20" s="11"/>
      <c r="G20" s="11"/>
      <c r="H20" s="118" t="s">
        <v>10</v>
      </c>
      <c r="I20" s="119"/>
      <c r="J20" s="119"/>
      <c r="K20" s="119"/>
      <c r="L20" s="120"/>
      <c r="M20" s="118" t="s">
        <v>11</v>
      </c>
      <c r="N20" s="119"/>
      <c r="O20" s="119"/>
      <c r="P20" s="119"/>
      <c r="Q20" s="120"/>
      <c r="R20" s="118" t="s">
        <v>12</v>
      </c>
      <c r="S20" s="119"/>
      <c r="T20" s="119"/>
      <c r="U20" s="119"/>
      <c r="V20" s="120"/>
      <c r="W20" s="118" t="s">
        <v>21</v>
      </c>
      <c r="X20" s="119"/>
      <c r="Y20" s="119"/>
      <c r="Z20" s="119"/>
      <c r="AA20" s="120"/>
    </row>
    <row r="21" spans="2:29" ht="22.5" customHeight="1" x14ac:dyDescent="0.4">
      <c r="B21" s="118" t="s">
        <v>15</v>
      </c>
      <c r="C21" s="119"/>
      <c r="D21" s="119"/>
      <c r="E21" s="125" t="s">
        <v>16</v>
      </c>
      <c r="F21" s="126"/>
      <c r="G21" s="126"/>
      <c r="H21" s="127">
        <f>IFERROR(ROUNDDOWN(IF(T7*$F$15/100&gt;0,T7*$F$15/100,0),0),0)</f>
        <v>0</v>
      </c>
      <c r="I21" s="128"/>
      <c r="J21" s="128"/>
      <c r="K21" s="128"/>
      <c r="L21" s="14" t="s">
        <v>6</v>
      </c>
      <c r="M21" s="127">
        <f>IFERROR(ROUNDDOWN(IF(T7*$K$15/100&gt;0,T7*$K$15/100,0),0),0)</f>
        <v>0</v>
      </c>
      <c r="N21" s="128"/>
      <c r="O21" s="128"/>
      <c r="P21" s="128"/>
      <c r="Q21" s="14" t="s">
        <v>6</v>
      </c>
      <c r="R21" s="127">
        <f>IFERROR(IF(E7="40歳～64歳",ROUNDDOWN(IF(T7*$P$15/100&gt;0,T7*$P$15/100,0),0),0),0)</f>
        <v>0</v>
      </c>
      <c r="S21" s="128"/>
      <c r="T21" s="128"/>
      <c r="U21" s="128"/>
      <c r="V21" s="14" t="s">
        <v>6</v>
      </c>
      <c r="W21" s="129">
        <f>H21+M21+R21</f>
        <v>0</v>
      </c>
      <c r="X21" s="130"/>
      <c r="Y21" s="130"/>
      <c r="Z21" s="130"/>
      <c r="AA21" s="15" t="s">
        <v>6</v>
      </c>
      <c r="AB21" s="2">
        <f>IF(AND(E7="未就学児",ISNUMBER(I7)),"0.5",IF(AND(OR(E7="39歳以下",E7="40歳～64歳",E7="65歳～74歳"),ISNUMBER(I7)),"1",0))</f>
        <v>0</v>
      </c>
      <c r="AC21" s="1">
        <f>IF(AND(E7="40歳～64歳",ISNUMBER(I7)),1,0)</f>
        <v>0</v>
      </c>
    </row>
    <row r="22" spans="2:29" ht="22.5" customHeight="1" x14ac:dyDescent="0.4">
      <c r="B22" s="121"/>
      <c r="C22" s="122"/>
      <c r="D22" s="122"/>
      <c r="E22" s="116" t="s">
        <v>17</v>
      </c>
      <c r="F22" s="117"/>
      <c r="G22" s="117"/>
      <c r="H22" s="104">
        <f t="shared" ref="H22:H25" si="1">IFERROR(ROUNDDOWN(IF(T8*$F$15/100&gt;0,T8*$F$15/100,0),0),0)</f>
        <v>0</v>
      </c>
      <c r="I22" s="105"/>
      <c r="J22" s="105"/>
      <c r="K22" s="105"/>
      <c r="L22" s="13" t="s">
        <v>6</v>
      </c>
      <c r="M22" s="104">
        <f t="shared" ref="M22:M25" si="2">IFERROR(ROUNDDOWN(IF(T8*$K$15/100&gt;0,T8*$K$15/100,0),0),0)</f>
        <v>0</v>
      </c>
      <c r="N22" s="105"/>
      <c r="O22" s="105"/>
      <c r="P22" s="105"/>
      <c r="Q22" s="13" t="s">
        <v>6</v>
      </c>
      <c r="R22" s="104">
        <f>IFERROR(IF(E8="40歳～64歳",ROUNDDOWN(IF(T8*$P$15/100&gt;0,T8*$P$15/100,0),0),0),0)</f>
        <v>0</v>
      </c>
      <c r="S22" s="105"/>
      <c r="T22" s="105"/>
      <c r="U22" s="105"/>
      <c r="V22" s="13" t="s">
        <v>6</v>
      </c>
      <c r="W22" s="106">
        <f t="shared" ref="W22:W25" si="3">H22+M22+R22</f>
        <v>0</v>
      </c>
      <c r="X22" s="107"/>
      <c r="Y22" s="107"/>
      <c r="Z22" s="107"/>
      <c r="AA22" s="8" t="s">
        <v>6</v>
      </c>
      <c r="AB22" s="2">
        <f>IF(AND(E8="未就学児",ISNUMBER(I8)),"0.5",IF(AND(OR(E8="39歳以下",E8="40歳～64歳",E8="65歳～74歳"),ISNUMBER(I8)),"1",0))</f>
        <v>0</v>
      </c>
      <c r="AC22" s="1">
        <f t="shared" ref="AC22:AC25" si="4">IF(AND(E8="40歳～64歳",ISNUMBER(I8)),1,0)</f>
        <v>0</v>
      </c>
    </row>
    <row r="23" spans="2:29" ht="22.5" customHeight="1" x14ac:dyDescent="0.4">
      <c r="B23" s="121"/>
      <c r="C23" s="122"/>
      <c r="D23" s="122"/>
      <c r="E23" s="116" t="s">
        <v>18</v>
      </c>
      <c r="F23" s="117"/>
      <c r="G23" s="117"/>
      <c r="H23" s="104">
        <f t="shared" si="1"/>
        <v>0</v>
      </c>
      <c r="I23" s="105"/>
      <c r="J23" s="105"/>
      <c r="K23" s="105"/>
      <c r="L23" s="13" t="s">
        <v>6</v>
      </c>
      <c r="M23" s="104">
        <f t="shared" si="2"/>
        <v>0</v>
      </c>
      <c r="N23" s="105"/>
      <c r="O23" s="105"/>
      <c r="P23" s="105"/>
      <c r="Q23" s="13" t="s">
        <v>6</v>
      </c>
      <c r="R23" s="104">
        <f>IFERROR(IF(E9="40歳～64歳",ROUNDDOWN(IF(T9*$P$15/100&gt;0,T9*$P$15/100,0),0),0),0)</f>
        <v>0</v>
      </c>
      <c r="S23" s="105"/>
      <c r="T23" s="105"/>
      <c r="U23" s="105"/>
      <c r="V23" s="13" t="s">
        <v>6</v>
      </c>
      <c r="W23" s="106">
        <f t="shared" si="3"/>
        <v>0</v>
      </c>
      <c r="X23" s="107"/>
      <c r="Y23" s="107"/>
      <c r="Z23" s="107"/>
      <c r="AA23" s="8" t="s">
        <v>6</v>
      </c>
      <c r="AB23" s="2">
        <f t="shared" ref="AB23:AB25" si="5">IF(AND(E9="未就学児",ISNUMBER(I9)),"0.5",IF(AND(OR(E9="39歳以下",E9="40歳～64歳",E9="65歳～74歳"),ISNUMBER(I9)),"1",0))</f>
        <v>0</v>
      </c>
      <c r="AC23" s="1">
        <f t="shared" si="4"/>
        <v>0</v>
      </c>
    </row>
    <row r="24" spans="2:29" ht="22.5" customHeight="1" x14ac:dyDescent="0.4">
      <c r="B24" s="121"/>
      <c r="C24" s="122"/>
      <c r="D24" s="122"/>
      <c r="E24" s="116" t="s">
        <v>19</v>
      </c>
      <c r="F24" s="117"/>
      <c r="G24" s="117"/>
      <c r="H24" s="104">
        <f t="shared" si="1"/>
        <v>0</v>
      </c>
      <c r="I24" s="105"/>
      <c r="J24" s="105"/>
      <c r="K24" s="105"/>
      <c r="L24" s="13" t="s">
        <v>6</v>
      </c>
      <c r="M24" s="104">
        <f t="shared" si="2"/>
        <v>0</v>
      </c>
      <c r="N24" s="105"/>
      <c r="O24" s="105"/>
      <c r="P24" s="105"/>
      <c r="Q24" s="13" t="s">
        <v>6</v>
      </c>
      <c r="R24" s="104">
        <f t="shared" ref="R24:R25" si="6">IFERROR(IF(E10="40歳～64歳",ROUNDDOWN(IF(T10*$P$15/100&gt;0,T10*$P$15/100,0),0),0),0)</f>
        <v>0</v>
      </c>
      <c r="S24" s="105"/>
      <c r="T24" s="105"/>
      <c r="U24" s="105"/>
      <c r="V24" s="13" t="s">
        <v>6</v>
      </c>
      <c r="W24" s="106">
        <f t="shared" si="3"/>
        <v>0</v>
      </c>
      <c r="X24" s="107"/>
      <c r="Y24" s="107"/>
      <c r="Z24" s="107"/>
      <c r="AA24" s="8" t="s">
        <v>6</v>
      </c>
      <c r="AB24" s="2">
        <f t="shared" si="5"/>
        <v>0</v>
      </c>
      <c r="AC24" s="1">
        <f t="shared" si="4"/>
        <v>0</v>
      </c>
    </row>
    <row r="25" spans="2:29" ht="22.5" customHeight="1" thickBot="1" x14ac:dyDescent="0.45">
      <c r="B25" s="123"/>
      <c r="C25" s="124"/>
      <c r="D25" s="124"/>
      <c r="E25" s="108" t="s">
        <v>20</v>
      </c>
      <c r="F25" s="109"/>
      <c r="G25" s="109"/>
      <c r="H25" s="110">
        <f t="shared" si="1"/>
        <v>0</v>
      </c>
      <c r="I25" s="111"/>
      <c r="J25" s="111"/>
      <c r="K25" s="111"/>
      <c r="L25" s="16" t="s">
        <v>6</v>
      </c>
      <c r="M25" s="112">
        <f t="shared" si="2"/>
        <v>0</v>
      </c>
      <c r="N25" s="113"/>
      <c r="O25" s="113"/>
      <c r="P25" s="113"/>
      <c r="Q25" s="16" t="s">
        <v>6</v>
      </c>
      <c r="R25" s="110">
        <f t="shared" si="6"/>
        <v>0</v>
      </c>
      <c r="S25" s="111"/>
      <c r="T25" s="111"/>
      <c r="U25" s="111"/>
      <c r="V25" s="16" t="s">
        <v>6</v>
      </c>
      <c r="W25" s="114">
        <f t="shared" si="3"/>
        <v>0</v>
      </c>
      <c r="X25" s="115"/>
      <c r="Y25" s="115"/>
      <c r="Z25" s="115"/>
      <c r="AA25" s="9" t="s">
        <v>6</v>
      </c>
      <c r="AB25" s="2">
        <f t="shared" si="5"/>
        <v>0</v>
      </c>
      <c r="AC25" s="1">
        <f t="shared" si="4"/>
        <v>0</v>
      </c>
    </row>
    <row r="26" spans="2:29" ht="22.5" customHeight="1" thickBot="1" x14ac:dyDescent="0.45">
      <c r="B26" s="85" t="s">
        <v>22</v>
      </c>
      <c r="C26" s="86"/>
      <c r="D26" s="86"/>
      <c r="E26" s="86"/>
      <c r="F26" s="86"/>
      <c r="G26" s="87"/>
      <c r="H26" s="88">
        <f>(F16*AB21)+(F16*AB22)+(F16*AB23)+(F16*AB24)+(F16*AB25)</f>
        <v>0</v>
      </c>
      <c r="I26" s="89"/>
      <c r="J26" s="89"/>
      <c r="K26" s="89"/>
      <c r="L26" s="23" t="s">
        <v>6</v>
      </c>
      <c r="M26" s="88">
        <f>(K16*AB21)+(K16*AB22)+(K16*AB23)+(K16*AB24)+(K16*AB25)</f>
        <v>0</v>
      </c>
      <c r="N26" s="89"/>
      <c r="O26" s="89"/>
      <c r="P26" s="89"/>
      <c r="Q26" s="23" t="s">
        <v>6</v>
      </c>
      <c r="R26" s="88">
        <f>P16*AC26</f>
        <v>0</v>
      </c>
      <c r="S26" s="89"/>
      <c r="T26" s="89"/>
      <c r="U26" s="89"/>
      <c r="V26" s="23" t="s">
        <v>6</v>
      </c>
      <c r="W26" s="90">
        <f>H26+M26+R26</f>
        <v>0</v>
      </c>
      <c r="X26" s="91"/>
      <c r="Y26" s="91"/>
      <c r="Z26" s="91"/>
      <c r="AA26" s="24" t="s">
        <v>6</v>
      </c>
      <c r="AC26" s="1">
        <f>SUM(AC21:AC25)</f>
        <v>0</v>
      </c>
    </row>
    <row r="27" spans="2:29" ht="22.5" customHeight="1" thickTop="1" thickBot="1" x14ac:dyDescent="0.45">
      <c r="B27" s="92" t="s">
        <v>14</v>
      </c>
      <c r="C27" s="93"/>
      <c r="D27" s="93"/>
      <c r="E27" s="93"/>
      <c r="F27" s="93"/>
      <c r="G27" s="94"/>
      <c r="H27" s="95">
        <f>IF(SUM(H21:K26)&gt;=F17,F17,SUM(H21:K26))</f>
        <v>0</v>
      </c>
      <c r="I27" s="96"/>
      <c r="J27" s="96"/>
      <c r="K27" s="97"/>
      <c r="L27" s="22" t="s">
        <v>6</v>
      </c>
      <c r="M27" s="98">
        <f>IF(SUM(M21:P26)&gt;=K17,K17,SUM(M21:P26))</f>
        <v>0</v>
      </c>
      <c r="N27" s="99"/>
      <c r="O27" s="99"/>
      <c r="P27" s="100"/>
      <c r="Q27" s="26" t="s">
        <v>6</v>
      </c>
      <c r="R27" s="98">
        <f>IF(SUM(R21:U26)&gt;=P17,P17,SUM(R21:U26))</f>
        <v>0</v>
      </c>
      <c r="S27" s="99"/>
      <c r="T27" s="99"/>
      <c r="U27" s="100"/>
      <c r="V27" s="26" t="s">
        <v>6</v>
      </c>
      <c r="W27" s="101">
        <f>SUM(H27+M27+R27)</f>
        <v>0</v>
      </c>
      <c r="X27" s="102"/>
      <c r="Y27" s="102"/>
      <c r="Z27" s="103"/>
      <c r="AA27" s="27" t="s">
        <v>6</v>
      </c>
      <c r="AB27" s="12"/>
    </row>
    <row r="28" spans="2:29" ht="22.5" customHeight="1" thickTop="1" x14ac:dyDescent="0.4">
      <c r="B28" s="25"/>
      <c r="C28" s="25"/>
      <c r="D28" s="25"/>
      <c r="E28" s="25"/>
      <c r="F28" s="25"/>
      <c r="G28" s="25"/>
      <c r="H28" s="25"/>
      <c r="I28" s="25"/>
      <c r="J28" s="25"/>
      <c r="K28" s="25"/>
      <c r="L28" s="25"/>
      <c r="Q28" s="12"/>
    </row>
    <row r="29" spans="2:29" ht="22.5" customHeight="1" thickBot="1" x14ac:dyDescent="0.55000000000000004">
      <c r="D29" s="82" t="s">
        <v>25</v>
      </c>
      <c r="E29" s="82"/>
      <c r="F29" s="82"/>
      <c r="G29" s="82"/>
      <c r="H29" s="82"/>
      <c r="I29" s="82"/>
      <c r="J29" s="82"/>
      <c r="K29" s="82"/>
      <c r="L29" s="82"/>
      <c r="M29" s="82"/>
      <c r="N29" s="82"/>
      <c r="O29" s="82"/>
      <c r="P29" s="82"/>
      <c r="Q29" s="82"/>
      <c r="R29" s="82"/>
      <c r="S29" s="82"/>
      <c r="T29" s="82"/>
      <c r="U29" s="83">
        <f>IFERROR(W27,"")</f>
        <v>0</v>
      </c>
      <c r="V29" s="83"/>
      <c r="W29" s="83"/>
      <c r="X29" s="83"/>
      <c r="Y29" s="83"/>
      <c r="Z29" s="83"/>
      <c r="AA29" s="20" t="s">
        <v>27</v>
      </c>
    </row>
    <row r="30" spans="2:29" ht="5.25" customHeight="1" x14ac:dyDescent="0.5">
      <c r="H30" s="2"/>
      <c r="I30" s="2"/>
      <c r="J30" s="2"/>
      <c r="K30" s="2"/>
      <c r="L30" s="2"/>
      <c r="M30" s="2"/>
      <c r="N30" s="2"/>
      <c r="O30" s="2"/>
      <c r="P30" s="2"/>
      <c r="Q30" s="2"/>
      <c r="R30" s="2"/>
      <c r="S30" s="2"/>
      <c r="T30" s="2"/>
      <c r="U30" s="18"/>
      <c r="V30" s="18"/>
      <c r="W30" s="18"/>
      <c r="X30" s="18"/>
      <c r="Y30" s="18"/>
      <c r="Z30" s="18"/>
      <c r="AA30" s="19"/>
    </row>
    <row r="31" spans="2:29" ht="22.5" customHeight="1" thickBot="1" x14ac:dyDescent="0.45">
      <c r="H31" s="82" t="s">
        <v>26</v>
      </c>
      <c r="I31" s="82"/>
      <c r="J31" s="82"/>
      <c r="K31" s="82"/>
      <c r="L31" s="82"/>
      <c r="M31" s="82"/>
      <c r="N31" s="82"/>
      <c r="O31" s="82"/>
      <c r="P31" s="82"/>
      <c r="Q31" s="82"/>
      <c r="R31" s="82"/>
      <c r="S31" s="82"/>
      <c r="T31" s="82"/>
      <c r="U31" s="84">
        <f>IFERROR(ROUNDDOWN(U29/12,0),"")</f>
        <v>0</v>
      </c>
      <c r="V31" s="84"/>
      <c r="W31" s="84"/>
      <c r="X31" s="84"/>
      <c r="Y31" s="84"/>
      <c r="Z31" s="84"/>
      <c r="AA31" s="21" t="s">
        <v>27</v>
      </c>
    </row>
  </sheetData>
  <sheetProtection algorithmName="SHA-512" hashValue="yewQ1tTDiTeRH4sFdE+W3m2UsfLY6B+bN21ozgKoDoQBw/HrMlx+H3JyZkSRELxxL4mty759yZv6P7jLxcxlQg==" saltValue="5ML+iMOy8f/nNt4bajjNHA==" spinCount="100000" sheet="1" objects="1" scenarios="1" selectLockedCells="1"/>
  <mergeCells count="82">
    <mergeCell ref="I6:P6"/>
    <mergeCell ref="T6:AA6"/>
    <mergeCell ref="B7:D7"/>
    <mergeCell ref="I7:O7"/>
    <mergeCell ref="T7:Z7"/>
    <mergeCell ref="E6:H6"/>
    <mergeCell ref="E7:H7"/>
    <mergeCell ref="B8:D8"/>
    <mergeCell ref="I8:O8"/>
    <mergeCell ref="T8:Z8"/>
    <mergeCell ref="B9:D9"/>
    <mergeCell ref="I9:O9"/>
    <mergeCell ref="T9:Z9"/>
    <mergeCell ref="E8:H8"/>
    <mergeCell ref="E9:H9"/>
    <mergeCell ref="B10:D10"/>
    <mergeCell ref="I10:O10"/>
    <mergeCell ref="T10:Z10"/>
    <mergeCell ref="B11:D11"/>
    <mergeCell ref="I11:O11"/>
    <mergeCell ref="T11:Z11"/>
    <mergeCell ref="E10:H10"/>
    <mergeCell ref="E11:H11"/>
    <mergeCell ref="F14:J14"/>
    <mergeCell ref="K14:O14"/>
    <mergeCell ref="P14:T14"/>
    <mergeCell ref="B15:E15"/>
    <mergeCell ref="F15:I15"/>
    <mergeCell ref="K15:N15"/>
    <mergeCell ref="P15:S15"/>
    <mergeCell ref="B16:E16"/>
    <mergeCell ref="F16:I16"/>
    <mergeCell ref="K16:N16"/>
    <mergeCell ref="P16:S16"/>
    <mergeCell ref="B17:E17"/>
    <mergeCell ref="F17:I17"/>
    <mergeCell ref="K17:N17"/>
    <mergeCell ref="P17:S17"/>
    <mergeCell ref="H20:L20"/>
    <mergeCell ref="M20:Q20"/>
    <mergeCell ref="R20:V20"/>
    <mergeCell ref="W20:AA20"/>
    <mergeCell ref="B21:D25"/>
    <mergeCell ref="E21:G21"/>
    <mergeCell ref="H21:K21"/>
    <mergeCell ref="M21:P21"/>
    <mergeCell ref="R21:U21"/>
    <mergeCell ref="W21:Z21"/>
    <mergeCell ref="E23:G23"/>
    <mergeCell ref="H23:K23"/>
    <mergeCell ref="M23:P23"/>
    <mergeCell ref="R23:U23"/>
    <mergeCell ref="W23:Z23"/>
    <mergeCell ref="E22:G22"/>
    <mergeCell ref="H22:K22"/>
    <mergeCell ref="M22:P22"/>
    <mergeCell ref="R22:U22"/>
    <mergeCell ref="W22:Z22"/>
    <mergeCell ref="E25:G25"/>
    <mergeCell ref="H25:K25"/>
    <mergeCell ref="M25:P25"/>
    <mergeCell ref="R25:U25"/>
    <mergeCell ref="W25:Z25"/>
    <mergeCell ref="E24:G24"/>
    <mergeCell ref="H24:K24"/>
    <mergeCell ref="M24:P24"/>
    <mergeCell ref="R24:U24"/>
    <mergeCell ref="W24:Z24"/>
    <mergeCell ref="D29:T29"/>
    <mergeCell ref="U29:Z29"/>
    <mergeCell ref="H31:T31"/>
    <mergeCell ref="U31:Z31"/>
    <mergeCell ref="B26:G26"/>
    <mergeCell ref="H26:K26"/>
    <mergeCell ref="M26:P26"/>
    <mergeCell ref="R26:U26"/>
    <mergeCell ref="W26:Z26"/>
    <mergeCell ref="B27:G27"/>
    <mergeCell ref="H27:K27"/>
    <mergeCell ref="M27:P27"/>
    <mergeCell ref="R27:U27"/>
    <mergeCell ref="W27:Z2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showGridLines="0" showRowColHeaders="0" workbookViewId="0"/>
  </sheetViews>
  <sheetFormatPr defaultRowHeight="18.75" x14ac:dyDescent="0.4"/>
  <sheetData/>
  <sheetProtection algorithmName="SHA-512" hashValue="OvRi9lGi1FzhK6MwLCGEkWTqZk3qr4mrbW82cAEthZXguj1An+jMfMVusHsaSXN/HMhu7zdwcj/3e8LQqY5TJw==" saltValue="ifobLnZHOu9+B3prBV2azg==" spinCount="100000" sheet="1" objects="1" scenarios="1"/>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showRowColHeaders="0" zoomScaleNormal="100" workbookViewId="0"/>
  </sheetViews>
  <sheetFormatPr defaultRowHeight="18.75" x14ac:dyDescent="0.4"/>
  <sheetData/>
  <sheetProtection algorithmName="SHA-512" hashValue="cgj2c+xkpiABfSAYi1l8XJWVoj8HQm7GAo72XDuntExcqRKtXjtJ3V/E2OtKlAOo1pN1rqNExwIf50h8yIbWcQ==" saltValue="ez/BsCvujM5bGmzQSw8GhQ==" spinCount="100000" sheet="1" objects="1" scenarios="1"/>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7:X41"/>
  <sheetViews>
    <sheetView showGridLines="0" showRowColHeaders="0" workbookViewId="0"/>
  </sheetViews>
  <sheetFormatPr defaultColWidth="3.75" defaultRowHeight="22.5" customHeight="1" x14ac:dyDescent="0.4"/>
  <cols>
    <col min="2" max="2" width="3.75" customWidth="1"/>
    <col min="5" max="6" width="3.75" customWidth="1"/>
    <col min="13" max="15" width="3.75" customWidth="1"/>
  </cols>
  <sheetData>
    <row r="17" spans="2:24" ht="22.5" customHeight="1" x14ac:dyDescent="0.4">
      <c r="B17" s="171" t="s">
        <v>5</v>
      </c>
      <c r="C17" s="171"/>
      <c r="D17" s="171"/>
      <c r="E17" s="171"/>
      <c r="F17" s="171"/>
      <c r="G17" s="174" t="s">
        <v>30</v>
      </c>
      <c r="H17" s="175"/>
      <c r="I17" s="175"/>
      <c r="J17" s="175"/>
      <c r="K17" s="175"/>
      <c r="L17" s="176"/>
      <c r="M17" s="171" t="s">
        <v>39</v>
      </c>
      <c r="N17" s="171"/>
      <c r="O17" s="171"/>
      <c r="P17" s="171"/>
      <c r="Q17" s="171"/>
      <c r="R17" s="171"/>
    </row>
    <row r="18" spans="2:24" ht="22.5" customHeight="1" x14ac:dyDescent="0.4">
      <c r="B18" s="173"/>
      <c r="C18" s="173"/>
      <c r="D18" s="173"/>
      <c r="E18" s="173"/>
      <c r="F18" s="173"/>
      <c r="G18" s="177"/>
      <c r="H18" s="178"/>
      <c r="I18" s="178"/>
      <c r="J18" s="178"/>
      <c r="K18" s="178"/>
      <c r="L18" s="179"/>
      <c r="M18" s="172">
        <f>IF(T33&gt;0,T33,T41)</f>
        <v>0</v>
      </c>
      <c r="N18" s="172"/>
      <c r="O18" s="172"/>
      <c r="P18" s="172"/>
      <c r="Q18" s="172"/>
      <c r="R18" s="172"/>
    </row>
    <row r="26" spans="2:24" ht="22.5" hidden="1" customHeight="1" x14ac:dyDescent="0.4">
      <c r="B26" t="s">
        <v>32</v>
      </c>
      <c r="X26" s="29"/>
    </row>
    <row r="27" spans="2:24" ht="22.5" hidden="1" customHeight="1" x14ac:dyDescent="0.4">
      <c r="B27" s="166">
        <v>600000</v>
      </c>
      <c r="C27" s="161"/>
      <c r="D27" s="30" t="s">
        <v>35</v>
      </c>
      <c r="E27" s="30"/>
      <c r="F27" s="30"/>
      <c r="G27" s="30"/>
      <c r="H27" s="169"/>
      <c r="I27" s="170"/>
      <c r="J27" s="166">
        <f>IF($B$18="65歳未満",IF(G18&lt;=600000,G18,0),0)</f>
        <v>0</v>
      </c>
      <c r="K27" s="161"/>
      <c r="L27" s="167"/>
      <c r="M27" s="30"/>
      <c r="N27" s="30"/>
      <c r="O27" s="30"/>
      <c r="P27" s="30"/>
      <c r="Q27" s="32"/>
      <c r="R27" s="33"/>
      <c r="S27" s="28" t="s">
        <v>40</v>
      </c>
      <c r="T27" s="163">
        <v>0</v>
      </c>
      <c r="U27" s="163"/>
      <c r="V27" s="163"/>
    </row>
    <row r="28" spans="2:24" ht="22.5" hidden="1" customHeight="1" x14ac:dyDescent="0.4">
      <c r="B28" s="166">
        <v>600000</v>
      </c>
      <c r="C28" s="161"/>
      <c r="D28" s="30" t="s">
        <v>33</v>
      </c>
      <c r="E28" s="30"/>
      <c r="F28" s="161">
        <v>1300000</v>
      </c>
      <c r="G28" s="161"/>
      <c r="H28" s="30" t="s">
        <v>34</v>
      </c>
      <c r="I28" s="31"/>
      <c r="J28" s="166">
        <f>IF($B$18="65歳未満",IF(AND($G$18&gt;B28,$G$18&lt;F28),$G$18,0),0)</f>
        <v>0</v>
      </c>
      <c r="K28" s="161"/>
      <c r="L28" s="167"/>
      <c r="M28" s="34" t="s">
        <v>37</v>
      </c>
      <c r="N28" s="161">
        <v>600000</v>
      </c>
      <c r="O28" s="161"/>
      <c r="P28" s="161"/>
      <c r="Q28" s="32"/>
      <c r="R28" s="33"/>
      <c r="S28" s="28" t="s">
        <v>40</v>
      </c>
      <c r="T28" s="162">
        <f>IF((J28-N28)&gt;0,(J28-N28),0)</f>
        <v>0</v>
      </c>
      <c r="U28" s="163"/>
      <c r="V28" s="163"/>
    </row>
    <row r="29" spans="2:24" ht="22.5" hidden="1" customHeight="1" x14ac:dyDescent="0.4">
      <c r="B29" s="166">
        <v>1300000</v>
      </c>
      <c r="C29" s="161"/>
      <c r="D29" s="30" t="s">
        <v>36</v>
      </c>
      <c r="E29" s="30"/>
      <c r="F29" s="161">
        <v>4100000</v>
      </c>
      <c r="G29" s="161"/>
      <c r="H29" s="30" t="s">
        <v>34</v>
      </c>
      <c r="I29" s="31"/>
      <c r="J29" s="166">
        <f>IF($B$18="65歳未満",IF(AND($G$18&gt;B29,$G$18&lt;F29),$G$18,0),0)</f>
        <v>0</v>
      </c>
      <c r="K29" s="161"/>
      <c r="L29" s="167"/>
      <c r="M29" s="34" t="s">
        <v>38</v>
      </c>
      <c r="N29" s="168">
        <v>0.75</v>
      </c>
      <c r="O29" s="168"/>
      <c r="P29" s="34" t="s">
        <v>37</v>
      </c>
      <c r="Q29" s="161">
        <v>275000</v>
      </c>
      <c r="R29" s="167"/>
      <c r="S29" s="28" t="s">
        <v>40</v>
      </c>
      <c r="T29" s="165">
        <f>ROUNDDOWN(IF(((J29*N29)-Q29)&gt;0,(J29*N29)-Q29,0),0)</f>
        <v>0</v>
      </c>
      <c r="U29" s="165"/>
      <c r="V29" s="165"/>
    </row>
    <row r="30" spans="2:24" ht="22.5" hidden="1" customHeight="1" x14ac:dyDescent="0.4">
      <c r="B30" s="166">
        <v>4100000</v>
      </c>
      <c r="C30" s="161"/>
      <c r="D30" s="30" t="s">
        <v>36</v>
      </c>
      <c r="E30" s="30"/>
      <c r="F30" s="161">
        <v>7700000</v>
      </c>
      <c r="G30" s="161"/>
      <c r="H30" s="30" t="s">
        <v>34</v>
      </c>
      <c r="I30" s="31"/>
      <c r="J30" s="166">
        <f>IF($B$18="65歳未満",IF(AND($G$18&gt;B30,$G$18&lt;F30),$G$18,0),0)</f>
        <v>0</v>
      </c>
      <c r="K30" s="161"/>
      <c r="L30" s="167"/>
      <c r="M30" s="34" t="s">
        <v>38</v>
      </c>
      <c r="N30" s="168">
        <v>0.85</v>
      </c>
      <c r="O30" s="168"/>
      <c r="P30" s="34" t="s">
        <v>37</v>
      </c>
      <c r="Q30" s="161">
        <v>685000</v>
      </c>
      <c r="R30" s="167"/>
      <c r="S30" s="28" t="s">
        <v>40</v>
      </c>
      <c r="T30" s="165">
        <f>ROUNDDOWN(IF(((J30*N30)-Q30)&gt;0,(J30*N30)-Q30,0),0)</f>
        <v>0</v>
      </c>
      <c r="U30" s="165"/>
      <c r="V30" s="165"/>
    </row>
    <row r="31" spans="2:24" ht="22.5" hidden="1" customHeight="1" x14ac:dyDescent="0.4">
      <c r="B31" s="166">
        <v>7700000</v>
      </c>
      <c r="C31" s="161"/>
      <c r="D31" s="30" t="s">
        <v>36</v>
      </c>
      <c r="E31" s="30"/>
      <c r="F31" s="157">
        <v>10000000</v>
      </c>
      <c r="G31" s="157"/>
      <c r="H31" s="30" t="s">
        <v>34</v>
      </c>
      <c r="I31" s="31"/>
      <c r="J31" s="166">
        <f>IF($B$18="65歳未満",IF(AND($G$18&gt;B31,$G$18&lt;F31),$G$18,0),0)</f>
        <v>0</v>
      </c>
      <c r="K31" s="161"/>
      <c r="L31" s="167"/>
      <c r="M31" s="34" t="s">
        <v>38</v>
      </c>
      <c r="N31" s="168">
        <v>0.95</v>
      </c>
      <c r="O31" s="168"/>
      <c r="P31" s="34" t="s">
        <v>37</v>
      </c>
      <c r="Q31" s="161">
        <v>1455000</v>
      </c>
      <c r="R31" s="167"/>
      <c r="S31" s="28" t="s">
        <v>40</v>
      </c>
      <c r="T31" s="165">
        <f>ROUNDDOWN(IF(((J31*N31)-Q31)&gt;0,(J31*N31)-Q31,0),0)</f>
        <v>0</v>
      </c>
      <c r="U31" s="165"/>
      <c r="V31" s="165"/>
    </row>
    <row r="32" spans="2:24" ht="22.5" hidden="1" customHeight="1" x14ac:dyDescent="0.4">
      <c r="B32" s="156">
        <v>10000000</v>
      </c>
      <c r="C32" s="157"/>
      <c r="D32" s="30" t="s">
        <v>36</v>
      </c>
      <c r="E32" s="30"/>
      <c r="F32" s="30"/>
      <c r="G32" s="30"/>
      <c r="H32" s="30"/>
      <c r="I32" s="31"/>
      <c r="J32" s="158">
        <f>IF(B18="65歳未満",IF(G18&gt;=10000000,G18,0),0)</f>
        <v>0</v>
      </c>
      <c r="K32" s="159"/>
      <c r="L32" s="160"/>
      <c r="M32" s="35" t="s">
        <v>37</v>
      </c>
      <c r="N32" s="161">
        <v>1950000</v>
      </c>
      <c r="O32" s="161"/>
      <c r="P32" s="161"/>
      <c r="Q32" s="32"/>
      <c r="R32" s="33"/>
      <c r="S32" s="28" t="s">
        <v>40</v>
      </c>
      <c r="T32" s="162">
        <f>IF((J32-N32)&gt;0,T32,0)</f>
        <v>0</v>
      </c>
      <c r="U32" s="163"/>
      <c r="V32" s="163"/>
    </row>
    <row r="33" spans="2:22" ht="22.5" hidden="1" customHeight="1" x14ac:dyDescent="0.4">
      <c r="T33" s="164">
        <f>SUM(T27:T32)</f>
        <v>0</v>
      </c>
      <c r="U33" s="164"/>
      <c r="V33" s="164"/>
    </row>
    <row r="34" spans="2:22" ht="22.5" hidden="1" customHeight="1" x14ac:dyDescent="0.4">
      <c r="B34" t="s">
        <v>31</v>
      </c>
    </row>
    <row r="35" spans="2:22" ht="22.5" hidden="1" customHeight="1" x14ac:dyDescent="0.4">
      <c r="B35" s="166">
        <v>1100000</v>
      </c>
      <c r="C35" s="161"/>
      <c r="D35" s="30" t="s">
        <v>35</v>
      </c>
      <c r="E35" s="30"/>
      <c r="F35" s="30"/>
      <c r="G35" s="30"/>
      <c r="H35" s="169"/>
      <c r="I35" s="170"/>
      <c r="J35" s="166">
        <f>IF($B$18="65歳以上",IF(G18&lt;=1100000,G18,0),0)</f>
        <v>0</v>
      </c>
      <c r="K35" s="161"/>
      <c r="L35" s="167"/>
      <c r="M35" s="30"/>
      <c r="N35" s="30"/>
      <c r="O35" s="30"/>
      <c r="P35" s="30"/>
      <c r="Q35" s="32"/>
      <c r="R35" s="33"/>
      <c r="S35" s="28" t="s">
        <v>40</v>
      </c>
      <c r="T35" s="163">
        <v>0</v>
      </c>
      <c r="U35" s="163"/>
      <c r="V35" s="163"/>
    </row>
    <row r="36" spans="2:22" ht="22.5" hidden="1" customHeight="1" x14ac:dyDescent="0.4">
      <c r="B36" s="166">
        <v>1100000</v>
      </c>
      <c r="C36" s="161"/>
      <c r="D36" s="30" t="s">
        <v>33</v>
      </c>
      <c r="E36" s="30"/>
      <c r="F36" s="161">
        <v>3300000</v>
      </c>
      <c r="G36" s="161"/>
      <c r="H36" s="30" t="s">
        <v>34</v>
      </c>
      <c r="I36" s="31"/>
      <c r="J36" s="166">
        <f>IF($B$18="65歳以上",IF(AND($G$18&gt;B36,$G$18&lt;F36),$G$18,0),0)</f>
        <v>0</v>
      </c>
      <c r="K36" s="161"/>
      <c r="L36" s="167"/>
      <c r="M36" s="34" t="s">
        <v>37</v>
      </c>
      <c r="N36" s="161">
        <v>1100000</v>
      </c>
      <c r="O36" s="161"/>
      <c r="P36" s="161"/>
      <c r="Q36" s="32"/>
      <c r="R36" s="33"/>
      <c r="S36" s="28" t="s">
        <v>40</v>
      </c>
      <c r="T36" s="162">
        <f>IF((J36-N36)&gt;0,(J36-N36),0)</f>
        <v>0</v>
      </c>
      <c r="U36" s="163"/>
      <c r="V36" s="163"/>
    </row>
    <row r="37" spans="2:22" ht="22.5" hidden="1" customHeight="1" x14ac:dyDescent="0.4">
      <c r="B37" s="166">
        <v>3300000</v>
      </c>
      <c r="C37" s="161"/>
      <c r="D37" s="30" t="s">
        <v>36</v>
      </c>
      <c r="E37" s="30"/>
      <c r="F37" s="161">
        <v>4100000</v>
      </c>
      <c r="G37" s="161"/>
      <c r="H37" s="30" t="s">
        <v>34</v>
      </c>
      <c r="I37" s="31"/>
      <c r="J37" s="166">
        <f>IF($B$18="65歳以上",IF(AND($G$18&gt;=B37,$G$18&lt;F37),$G$18,0),0)</f>
        <v>0</v>
      </c>
      <c r="K37" s="161"/>
      <c r="L37" s="167"/>
      <c r="M37" s="34" t="s">
        <v>38</v>
      </c>
      <c r="N37" s="168">
        <v>0.75</v>
      </c>
      <c r="O37" s="168"/>
      <c r="P37" s="34" t="s">
        <v>37</v>
      </c>
      <c r="Q37" s="161">
        <v>275000</v>
      </c>
      <c r="R37" s="167"/>
      <c r="S37" s="28" t="s">
        <v>40</v>
      </c>
      <c r="T37" s="165">
        <f>ROUNDDOWN(IF(((J37*N37)-Q37)&gt;0,(J37*N37)-Q37,0),0)</f>
        <v>0</v>
      </c>
      <c r="U37" s="165"/>
      <c r="V37" s="165"/>
    </row>
    <row r="38" spans="2:22" ht="22.5" hidden="1" customHeight="1" x14ac:dyDescent="0.4">
      <c r="B38" s="166">
        <v>4100000</v>
      </c>
      <c r="C38" s="161"/>
      <c r="D38" s="30" t="s">
        <v>36</v>
      </c>
      <c r="E38" s="30"/>
      <c r="F38" s="161">
        <v>7700000</v>
      </c>
      <c r="G38" s="161"/>
      <c r="H38" s="30" t="s">
        <v>34</v>
      </c>
      <c r="I38" s="31"/>
      <c r="J38" s="166">
        <f t="shared" ref="J38:J39" si="0">IF($B$18="65歳以上",IF(AND($G$18&gt;=B38,$G$18&lt;F38),$G$18,0),0)</f>
        <v>0</v>
      </c>
      <c r="K38" s="161"/>
      <c r="L38" s="167"/>
      <c r="M38" s="34" t="s">
        <v>38</v>
      </c>
      <c r="N38" s="168">
        <v>0.85</v>
      </c>
      <c r="O38" s="168"/>
      <c r="P38" s="34" t="s">
        <v>37</v>
      </c>
      <c r="Q38" s="161">
        <v>685000</v>
      </c>
      <c r="R38" s="167"/>
      <c r="S38" s="28" t="s">
        <v>40</v>
      </c>
      <c r="T38" s="165">
        <f>ROUNDDOWN(IF(((J38*N38)-Q38)&gt;0,(J38*N38)-Q38,0),0)</f>
        <v>0</v>
      </c>
      <c r="U38" s="165"/>
      <c r="V38" s="165"/>
    </row>
    <row r="39" spans="2:22" ht="22.5" hidden="1" customHeight="1" x14ac:dyDescent="0.4">
      <c r="B39" s="166">
        <v>7700000</v>
      </c>
      <c r="C39" s="161"/>
      <c r="D39" s="30" t="s">
        <v>36</v>
      </c>
      <c r="E39" s="30"/>
      <c r="F39" s="157">
        <v>10000000</v>
      </c>
      <c r="G39" s="157"/>
      <c r="H39" s="30" t="s">
        <v>34</v>
      </c>
      <c r="I39" s="31"/>
      <c r="J39" s="166">
        <f t="shared" si="0"/>
        <v>0</v>
      </c>
      <c r="K39" s="161"/>
      <c r="L39" s="167"/>
      <c r="M39" s="34" t="s">
        <v>38</v>
      </c>
      <c r="N39" s="168">
        <v>0.95</v>
      </c>
      <c r="O39" s="168"/>
      <c r="P39" s="34" t="s">
        <v>37</v>
      </c>
      <c r="Q39" s="161">
        <v>1455000</v>
      </c>
      <c r="R39" s="167"/>
      <c r="S39" s="28" t="s">
        <v>40</v>
      </c>
      <c r="T39" s="165">
        <f>ROUNDDOWN(IF(((J39*N39)-Q39)&gt;0,(J39*N39)-Q39,0),0)</f>
        <v>0</v>
      </c>
      <c r="U39" s="165"/>
      <c r="V39" s="165"/>
    </row>
    <row r="40" spans="2:22" ht="22.5" hidden="1" customHeight="1" x14ac:dyDescent="0.4">
      <c r="B40" s="156">
        <v>10000000</v>
      </c>
      <c r="C40" s="157"/>
      <c r="D40" s="30" t="s">
        <v>36</v>
      </c>
      <c r="E40" s="30"/>
      <c r="F40" s="30"/>
      <c r="G40" s="30"/>
      <c r="H40" s="30"/>
      <c r="I40" s="31"/>
      <c r="J40" s="158">
        <f>IF(B31="65歳以上",IF(G31&gt;=10000000,G31,0),0)</f>
        <v>0</v>
      </c>
      <c r="K40" s="159"/>
      <c r="L40" s="160"/>
      <c r="M40" s="35" t="s">
        <v>37</v>
      </c>
      <c r="N40" s="161">
        <v>1950000</v>
      </c>
      <c r="O40" s="161"/>
      <c r="P40" s="161"/>
      <c r="Q40" s="32"/>
      <c r="R40" s="33"/>
      <c r="S40" s="28" t="s">
        <v>40</v>
      </c>
      <c r="T40" s="162">
        <f>IF((J40-N40)&gt;0,T40,0)</f>
        <v>0</v>
      </c>
      <c r="U40" s="163"/>
      <c r="V40" s="163"/>
    </row>
    <row r="41" spans="2:22" ht="22.5" hidden="1" customHeight="1" x14ac:dyDescent="0.4">
      <c r="T41" s="164">
        <f>SUM(T35:T40)</f>
        <v>0</v>
      </c>
      <c r="U41" s="164"/>
      <c r="V41" s="164"/>
    </row>
  </sheetData>
  <sheetProtection algorithmName="SHA-512" hashValue="8+FjCiK5Kyj9i/0CbMHAExh7qMRrg22IHS+EWC1gkqRI0mb2ELESLz1EBENo/gnko4m23Otsq8riwJAgRFOYJw==" saltValue="hOn0utAtreBgVutdeqSUvg==" spinCount="100000" sheet="1" objects="1" scenarios="1"/>
  <mergeCells count="70">
    <mergeCell ref="J29:L29"/>
    <mergeCell ref="B18:F18"/>
    <mergeCell ref="B17:F17"/>
    <mergeCell ref="B27:C27"/>
    <mergeCell ref="B28:C28"/>
    <mergeCell ref="B29:C29"/>
    <mergeCell ref="G17:L17"/>
    <mergeCell ref="G18:L18"/>
    <mergeCell ref="H27:I27"/>
    <mergeCell ref="B31:C31"/>
    <mergeCell ref="B32:C32"/>
    <mergeCell ref="F28:G28"/>
    <mergeCell ref="F29:G29"/>
    <mergeCell ref="F30:G30"/>
    <mergeCell ref="F31:G31"/>
    <mergeCell ref="B30:C30"/>
    <mergeCell ref="M17:R17"/>
    <mergeCell ref="M18:R18"/>
    <mergeCell ref="T28:V28"/>
    <mergeCell ref="N28:P28"/>
    <mergeCell ref="J28:L28"/>
    <mergeCell ref="J30:L30"/>
    <mergeCell ref="J31:L31"/>
    <mergeCell ref="J32:L32"/>
    <mergeCell ref="J27:L27"/>
    <mergeCell ref="T27:V27"/>
    <mergeCell ref="T29:V29"/>
    <mergeCell ref="T30:V30"/>
    <mergeCell ref="T31:V31"/>
    <mergeCell ref="T32:V32"/>
    <mergeCell ref="N32:P32"/>
    <mergeCell ref="Q29:R29"/>
    <mergeCell ref="Q30:R30"/>
    <mergeCell ref="Q31:R31"/>
    <mergeCell ref="N29:O29"/>
    <mergeCell ref="N30:O30"/>
    <mergeCell ref="N31:O31"/>
    <mergeCell ref="T37:V37"/>
    <mergeCell ref="T33:V33"/>
    <mergeCell ref="B35:C35"/>
    <mergeCell ref="H35:I35"/>
    <mergeCell ref="J35:L35"/>
    <mergeCell ref="T35:V35"/>
    <mergeCell ref="B36:C36"/>
    <mergeCell ref="F36:G36"/>
    <mergeCell ref="J36:L36"/>
    <mergeCell ref="N36:P36"/>
    <mergeCell ref="T36:V36"/>
    <mergeCell ref="B37:C37"/>
    <mergeCell ref="F37:G37"/>
    <mergeCell ref="J37:L37"/>
    <mergeCell ref="N37:O37"/>
    <mergeCell ref="Q37:R37"/>
    <mergeCell ref="T39:V39"/>
    <mergeCell ref="B38:C38"/>
    <mergeCell ref="F38:G38"/>
    <mergeCell ref="J38:L38"/>
    <mergeCell ref="N38:O38"/>
    <mergeCell ref="Q38:R38"/>
    <mergeCell ref="T38:V38"/>
    <mergeCell ref="B39:C39"/>
    <mergeCell ref="F39:G39"/>
    <mergeCell ref="J39:L39"/>
    <mergeCell ref="N39:O39"/>
    <mergeCell ref="Q39:R39"/>
    <mergeCell ref="B40:C40"/>
    <mergeCell ref="J40:L40"/>
    <mergeCell ref="N40:P40"/>
    <mergeCell ref="T40:V40"/>
    <mergeCell ref="T41:V41"/>
  </mergeCells>
  <phoneticPr fontId="3"/>
  <dataValidations count="1">
    <dataValidation type="list" allowBlank="1" showInputMessage="1" showErrorMessage="1" sqref="B18">
      <formula1>"65歳未満,65歳以上"</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26"/>
  <sheetViews>
    <sheetView showGridLines="0" workbookViewId="0"/>
  </sheetViews>
  <sheetFormatPr defaultRowHeight="18.75" x14ac:dyDescent="0.4"/>
  <cols>
    <col min="1" max="1" width="2.25" style="1" customWidth="1"/>
    <col min="2" max="16384" width="9" style="1"/>
  </cols>
  <sheetData>
    <row r="1" spans="2:10" ht="44.25" customHeight="1" x14ac:dyDescent="0.4"/>
    <row r="2" spans="2:10" ht="22.5" x14ac:dyDescent="0.4">
      <c r="B2" s="51" t="s">
        <v>52</v>
      </c>
      <c r="C2" s="52"/>
      <c r="D2" s="52"/>
      <c r="E2" s="52"/>
      <c r="F2" s="52"/>
      <c r="G2" s="52"/>
      <c r="H2" s="52"/>
      <c r="I2" s="52"/>
      <c r="J2" s="52"/>
    </row>
    <row r="3" spans="2:10" ht="19.5" customHeight="1" x14ac:dyDescent="0.4">
      <c r="B3" s="180" t="s">
        <v>64</v>
      </c>
      <c r="C3" s="180"/>
      <c r="D3" s="180"/>
      <c r="E3" s="180"/>
      <c r="F3" s="180"/>
      <c r="G3" s="180"/>
      <c r="H3" s="180"/>
      <c r="I3" s="180"/>
      <c r="J3" s="180"/>
    </row>
    <row r="4" spans="2:10" ht="18.75" customHeight="1" x14ac:dyDescent="0.4">
      <c r="B4" s="180"/>
      <c r="C4" s="180"/>
      <c r="D4" s="180"/>
      <c r="E4" s="180"/>
      <c r="F4" s="180"/>
      <c r="G4" s="180"/>
      <c r="H4" s="180"/>
      <c r="I4" s="180"/>
      <c r="J4" s="180"/>
    </row>
    <row r="5" spans="2:10" ht="18.75" customHeight="1" x14ac:dyDescent="0.4">
      <c r="B5" s="180"/>
      <c r="C5" s="180"/>
      <c r="D5" s="180"/>
      <c r="E5" s="180"/>
      <c r="F5" s="180"/>
      <c r="G5" s="180"/>
      <c r="H5" s="180"/>
      <c r="I5" s="180"/>
      <c r="J5" s="180"/>
    </row>
    <row r="6" spans="2:10" ht="18.75" customHeight="1" x14ac:dyDescent="0.4">
      <c r="B6" s="180"/>
      <c r="C6" s="180"/>
      <c r="D6" s="180"/>
      <c r="E6" s="180"/>
      <c r="F6" s="180"/>
      <c r="G6" s="180"/>
      <c r="H6" s="180"/>
      <c r="I6" s="180"/>
      <c r="J6" s="180"/>
    </row>
    <row r="7" spans="2:10" ht="18.75" customHeight="1" x14ac:dyDescent="0.4">
      <c r="B7" s="180"/>
      <c r="C7" s="180"/>
      <c r="D7" s="180"/>
      <c r="E7" s="180"/>
      <c r="F7" s="180"/>
      <c r="G7" s="180"/>
      <c r="H7" s="180"/>
      <c r="I7" s="180"/>
      <c r="J7" s="180"/>
    </row>
    <row r="8" spans="2:10" ht="18.75" customHeight="1" x14ac:dyDescent="0.4">
      <c r="B8" s="180"/>
      <c r="C8" s="180"/>
      <c r="D8" s="180"/>
      <c r="E8" s="180"/>
      <c r="F8" s="180"/>
      <c r="G8" s="180"/>
      <c r="H8" s="180"/>
      <c r="I8" s="180"/>
      <c r="J8" s="180"/>
    </row>
    <row r="9" spans="2:10" ht="18.75" customHeight="1" x14ac:dyDescent="0.4">
      <c r="B9" s="180"/>
      <c r="C9" s="180"/>
      <c r="D9" s="180"/>
      <c r="E9" s="180"/>
      <c r="F9" s="180"/>
      <c r="G9" s="180"/>
      <c r="H9" s="180"/>
      <c r="I9" s="180"/>
      <c r="J9" s="180"/>
    </row>
    <row r="10" spans="2:10" ht="18.75" customHeight="1" x14ac:dyDescent="0.4">
      <c r="B10" s="180"/>
      <c r="C10" s="180"/>
      <c r="D10" s="180"/>
      <c r="E10" s="180"/>
      <c r="F10" s="180"/>
      <c r="G10" s="180"/>
      <c r="H10" s="180"/>
      <c r="I10" s="180"/>
      <c r="J10" s="180"/>
    </row>
    <row r="11" spans="2:10" ht="18.75" customHeight="1" x14ac:dyDescent="0.4">
      <c r="B11" s="180"/>
      <c r="C11" s="180"/>
      <c r="D11" s="180"/>
      <c r="E11" s="180"/>
      <c r="F11" s="180"/>
      <c r="G11" s="180"/>
      <c r="H11" s="180"/>
      <c r="I11" s="180"/>
      <c r="J11" s="180"/>
    </row>
    <row r="12" spans="2:10" ht="18.75" customHeight="1" x14ac:dyDescent="0.4">
      <c r="B12" s="180"/>
      <c r="C12" s="180"/>
      <c r="D12" s="180"/>
      <c r="E12" s="180"/>
      <c r="F12" s="180"/>
      <c r="G12" s="180"/>
      <c r="H12" s="180"/>
      <c r="I12" s="180"/>
      <c r="J12" s="180"/>
    </row>
    <row r="13" spans="2:10" ht="18.75" customHeight="1" x14ac:dyDescent="0.4">
      <c r="B13" s="180"/>
      <c r="C13" s="180"/>
      <c r="D13" s="180"/>
      <c r="E13" s="180"/>
      <c r="F13" s="180"/>
      <c r="G13" s="180"/>
      <c r="H13" s="180"/>
      <c r="I13" s="180"/>
      <c r="J13" s="180"/>
    </row>
    <row r="14" spans="2:10" ht="14.25" customHeight="1" x14ac:dyDescent="0.4">
      <c r="B14" s="180"/>
      <c r="C14" s="180"/>
      <c r="D14" s="180"/>
      <c r="E14" s="180"/>
      <c r="F14" s="180"/>
      <c r="G14" s="180"/>
      <c r="H14" s="180"/>
      <c r="I14" s="180"/>
      <c r="J14" s="180"/>
    </row>
    <row r="15" spans="2:10" ht="18.75" customHeight="1" x14ac:dyDescent="0.4">
      <c r="B15" s="180"/>
      <c r="C15" s="180"/>
      <c r="D15" s="180"/>
      <c r="E15" s="180"/>
      <c r="F15" s="180"/>
      <c r="G15" s="180"/>
      <c r="H15" s="180"/>
      <c r="I15" s="180"/>
      <c r="J15" s="180"/>
    </row>
    <row r="16" spans="2:10" ht="18.75" customHeight="1" x14ac:dyDescent="0.4">
      <c r="B16" s="180"/>
      <c r="C16" s="180"/>
      <c r="D16" s="180"/>
      <c r="E16" s="180"/>
      <c r="F16" s="180"/>
      <c r="G16" s="180"/>
      <c r="H16" s="180"/>
      <c r="I16" s="180"/>
      <c r="J16" s="180"/>
    </row>
    <row r="17" spans="2:10" ht="18.75" customHeight="1" x14ac:dyDescent="0.4">
      <c r="B17" s="180"/>
      <c r="C17" s="180"/>
      <c r="D17" s="180"/>
      <c r="E17" s="180"/>
      <c r="F17" s="180"/>
      <c r="G17" s="180"/>
      <c r="H17" s="180"/>
      <c r="I17" s="180"/>
      <c r="J17" s="180"/>
    </row>
    <row r="18" spans="2:10" ht="18.75" customHeight="1" x14ac:dyDescent="0.4">
      <c r="B18" s="180"/>
      <c r="C18" s="180"/>
      <c r="D18" s="180"/>
      <c r="E18" s="180"/>
      <c r="F18" s="180"/>
      <c r="G18" s="180"/>
      <c r="H18" s="180"/>
      <c r="I18" s="180"/>
      <c r="J18" s="180"/>
    </row>
    <row r="19" spans="2:10" ht="18.75" customHeight="1" x14ac:dyDescent="0.4">
      <c r="B19" s="180"/>
      <c r="C19" s="180"/>
      <c r="D19" s="180"/>
      <c r="E19" s="180"/>
      <c r="F19" s="180"/>
      <c r="G19" s="180"/>
      <c r="H19" s="180"/>
      <c r="I19" s="180"/>
      <c r="J19" s="180"/>
    </row>
    <row r="20" spans="2:10" ht="18.75" customHeight="1" x14ac:dyDescent="0.4">
      <c r="B20" s="180"/>
      <c r="C20" s="180"/>
      <c r="D20" s="180"/>
      <c r="E20" s="180"/>
      <c r="F20" s="180"/>
      <c r="G20" s="180"/>
      <c r="H20" s="180"/>
      <c r="I20" s="180"/>
      <c r="J20" s="180"/>
    </row>
    <row r="21" spans="2:10" ht="18.75" customHeight="1" x14ac:dyDescent="0.4">
      <c r="B21" s="180"/>
      <c r="C21" s="180"/>
      <c r="D21" s="180"/>
      <c r="E21" s="180"/>
      <c r="F21" s="180"/>
      <c r="G21" s="180"/>
      <c r="H21" s="180"/>
      <c r="I21" s="180"/>
      <c r="J21" s="180"/>
    </row>
    <row r="22" spans="2:10" ht="18.75" customHeight="1" x14ac:dyDescent="0.4">
      <c r="B22" s="180"/>
      <c r="C22" s="180"/>
      <c r="D22" s="180"/>
      <c r="E22" s="180"/>
      <c r="F22" s="180"/>
      <c r="G22" s="180"/>
      <c r="H22" s="180"/>
      <c r="I22" s="180"/>
      <c r="J22" s="180"/>
    </row>
    <row r="23" spans="2:10" ht="18.75" customHeight="1" x14ac:dyDescent="0.4">
      <c r="B23" s="180"/>
      <c r="C23" s="180"/>
      <c r="D23" s="180"/>
      <c r="E23" s="180"/>
      <c r="F23" s="180"/>
      <c r="G23" s="180"/>
      <c r="H23" s="180"/>
      <c r="I23" s="180"/>
      <c r="J23" s="180"/>
    </row>
    <row r="24" spans="2:10" ht="18.75" customHeight="1" x14ac:dyDescent="0.4">
      <c r="B24" s="180"/>
      <c r="C24" s="180"/>
      <c r="D24" s="180"/>
      <c r="E24" s="180"/>
      <c r="F24" s="180"/>
      <c r="G24" s="180"/>
      <c r="H24" s="180"/>
      <c r="I24" s="180"/>
      <c r="J24" s="180"/>
    </row>
    <row r="25" spans="2:10" x14ac:dyDescent="0.4">
      <c r="B25" s="180"/>
      <c r="C25" s="180"/>
      <c r="D25" s="180"/>
      <c r="E25" s="180"/>
      <c r="F25" s="180"/>
      <c r="G25" s="180"/>
      <c r="H25" s="180"/>
      <c r="I25" s="180"/>
      <c r="J25" s="180"/>
    </row>
    <row r="26" spans="2:10" x14ac:dyDescent="0.4">
      <c r="B26" s="180"/>
      <c r="C26" s="180"/>
      <c r="D26" s="180"/>
      <c r="E26" s="180"/>
      <c r="F26" s="180"/>
      <c r="G26" s="180"/>
      <c r="H26" s="180"/>
      <c r="I26" s="180"/>
      <c r="J26" s="180"/>
    </row>
  </sheetData>
  <sheetProtection algorithmName="SHA-512" hashValue="FrLYc45MQmeDhEW9a7+6EBdmxygsiNuLTcMkSe1//1kPO0I4c9B5o4/hjXnzPKQuUwC/A5VZYE5NmwwdgGYhiw==" saltValue="Hx0T9KJKtFUru6uAsqzeJg==" spinCount="100000" sheet="1" objects="1" scenarios="1"/>
  <mergeCells count="1">
    <mergeCell ref="B3:J2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試算表</vt:lpstr>
      <vt:lpstr>試算表詳細</vt:lpstr>
      <vt:lpstr>源泉徴収票見本</vt:lpstr>
      <vt:lpstr>確定申告書見本</vt:lpstr>
      <vt:lpstr>年金所得の確認</vt:lpstr>
      <vt:lpstr>総所得金額等とは</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目黒区役所</dc:creator>
  <cp:lastModifiedBy>目黒区役所</cp:lastModifiedBy>
  <dcterms:created xsi:type="dcterms:W3CDTF">2023-05-12T05:22:46Z</dcterms:created>
  <dcterms:modified xsi:type="dcterms:W3CDTF">2024-02-09T01:29:59Z</dcterms:modified>
</cp:coreProperties>
</file>